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/>
  <mc:AlternateContent xmlns:mc="http://schemas.openxmlformats.org/markup-compatibility/2006">
    <mc:Choice Requires="x15">
      <x15ac:absPath xmlns:x15ac="http://schemas.microsoft.com/office/spreadsheetml/2010/11/ac" url="https://d.docs.live.net/46ec6e0a811e892a/Education/University of Houston/MECE 3245 Material Science Lab/Material Science Lab/Creep/"/>
    </mc:Choice>
  </mc:AlternateContent>
  <bookViews>
    <workbookView xWindow="1097" yWindow="0" windowWidth="25200" windowHeight="11991" activeTab="6"/>
  </bookViews>
  <sheets>
    <sheet name="Test 1" sheetId="1" r:id="rId1"/>
    <sheet name="Test 1 - Table" sheetId="6" r:id="rId2"/>
    <sheet name="Test 2" sheetId="2" r:id="rId3"/>
    <sheet name="Test 3" sheetId="3" r:id="rId4"/>
    <sheet name="Test 4" sheetId="4" r:id="rId5"/>
    <sheet name="Test 5" sheetId="5" r:id="rId6"/>
    <sheet name="Sheet2" sheetId="7" r:id="rId7"/>
    <sheet name="Sheet1" sheetId="8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8" l="1"/>
  <c r="E5" i="8"/>
  <c r="G5" i="8" s="1"/>
  <c r="M6" i="8" s="1"/>
  <c r="E6" i="8"/>
  <c r="G6" i="8" s="1"/>
  <c r="M4" i="8" s="1"/>
  <c r="E7" i="8"/>
  <c r="G7" i="8" s="1"/>
  <c r="M3" i="8" s="1"/>
  <c r="E3" i="8"/>
  <c r="H4" i="8"/>
  <c r="H5" i="8"/>
  <c r="H6" i="8"/>
  <c r="H7" i="8"/>
  <c r="H3" i="8"/>
  <c r="G4" i="8"/>
  <c r="M5" i="8" s="1"/>
  <c r="G3" i="8"/>
  <c r="M7" i="8" s="1"/>
  <c r="C26" i="7"/>
  <c r="B26" i="7"/>
  <c r="B27" i="7"/>
  <c r="B25" i="7"/>
  <c r="C12" i="7"/>
  <c r="C13" i="7"/>
  <c r="C11" i="7"/>
  <c r="B12" i="7"/>
  <c r="B13" i="7"/>
  <c r="C27" i="7" s="1"/>
  <c r="B11" i="7"/>
  <c r="C25" i="7" s="1"/>
  <c r="K3" i="5"/>
  <c r="N3" i="4"/>
  <c r="L4" i="2"/>
  <c r="L3" i="2"/>
  <c r="K3" i="3"/>
  <c r="M3" i="7" l="1"/>
  <c r="M2" i="7"/>
  <c r="I3" i="7"/>
  <c r="I4" i="7"/>
  <c r="I5" i="7"/>
  <c r="I6" i="7"/>
  <c r="I2" i="7"/>
  <c r="H5" i="7"/>
  <c r="G3" i="7"/>
  <c r="H3" i="7" s="1"/>
  <c r="G4" i="7"/>
  <c r="H4" i="7" s="1"/>
  <c r="G5" i="7"/>
  <c r="G6" i="7"/>
  <c r="H6" i="7" s="1"/>
  <c r="G2" i="7"/>
  <c r="H2" i="7" s="1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3" i="5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3" i="4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" i="3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" i="2"/>
  <c r="H5" i="5"/>
  <c r="H6" i="5"/>
  <c r="I6" i="5" s="1"/>
  <c r="H7" i="5"/>
  <c r="H8" i="5"/>
  <c r="I8" i="5" s="1"/>
  <c r="H9" i="5"/>
  <c r="H10" i="5"/>
  <c r="I10" i="5" s="1"/>
  <c r="H11" i="5"/>
  <c r="H12" i="5"/>
  <c r="I12" i="5" s="1"/>
  <c r="H13" i="5"/>
  <c r="H14" i="5"/>
  <c r="H15" i="5"/>
  <c r="H16" i="5"/>
  <c r="I16" i="5" s="1"/>
  <c r="H17" i="5"/>
  <c r="I17" i="5" s="1"/>
  <c r="H18" i="5"/>
  <c r="I18" i="5" s="1"/>
  <c r="H19" i="5"/>
  <c r="H20" i="5"/>
  <c r="H21" i="5"/>
  <c r="H22" i="5"/>
  <c r="I22" i="5" s="1"/>
  <c r="H23" i="5"/>
  <c r="H24" i="5"/>
  <c r="I24" i="5" s="1"/>
  <c r="H25" i="5"/>
  <c r="H26" i="5"/>
  <c r="I26" i="5" s="1"/>
  <c r="H27" i="5"/>
  <c r="H28" i="5"/>
  <c r="I28" i="5" s="1"/>
  <c r="H29" i="5"/>
  <c r="H30" i="5"/>
  <c r="H31" i="5"/>
  <c r="H32" i="5"/>
  <c r="I32" i="5" s="1"/>
  <c r="H33" i="5"/>
  <c r="I33" i="5" s="1"/>
  <c r="H34" i="5"/>
  <c r="I34" i="5" s="1"/>
  <c r="H35" i="5"/>
  <c r="H36" i="5"/>
  <c r="H37" i="5"/>
  <c r="H38" i="5"/>
  <c r="I38" i="5" s="1"/>
  <c r="H4" i="5"/>
  <c r="E5" i="5"/>
  <c r="E6" i="5"/>
  <c r="E7" i="5"/>
  <c r="F7" i="5" s="1"/>
  <c r="E8" i="5"/>
  <c r="E9" i="5"/>
  <c r="E10" i="5"/>
  <c r="E11" i="5"/>
  <c r="F11" i="5" s="1"/>
  <c r="E12" i="5"/>
  <c r="F12" i="5" s="1"/>
  <c r="E13" i="5"/>
  <c r="E14" i="5"/>
  <c r="E15" i="5"/>
  <c r="F15" i="5" s="1"/>
  <c r="E16" i="5"/>
  <c r="F16" i="5" s="1"/>
  <c r="E17" i="5"/>
  <c r="E18" i="5"/>
  <c r="E19" i="5"/>
  <c r="F19" i="5" s="1"/>
  <c r="E20" i="5"/>
  <c r="F20" i="5" s="1"/>
  <c r="E21" i="5"/>
  <c r="E22" i="5"/>
  <c r="E23" i="5"/>
  <c r="E24" i="5"/>
  <c r="E25" i="5"/>
  <c r="E26" i="5"/>
  <c r="F26" i="5" s="1"/>
  <c r="E27" i="5"/>
  <c r="F27" i="5" s="1"/>
  <c r="E28" i="5"/>
  <c r="F28" i="5" s="1"/>
  <c r="E29" i="5"/>
  <c r="E30" i="5"/>
  <c r="E31" i="5"/>
  <c r="F31" i="5" s="1"/>
  <c r="E32" i="5"/>
  <c r="F32" i="5" s="1"/>
  <c r="E33" i="5"/>
  <c r="E34" i="5"/>
  <c r="E35" i="5"/>
  <c r="F35" i="5" s="1"/>
  <c r="E36" i="5"/>
  <c r="F36" i="5" s="1"/>
  <c r="E37" i="5"/>
  <c r="E38" i="5"/>
  <c r="F38" i="5" s="1"/>
  <c r="E4" i="5"/>
  <c r="K5" i="4"/>
  <c r="L5" i="4" s="1"/>
  <c r="K6" i="4"/>
  <c r="L6" i="4" s="1"/>
  <c r="K7" i="4"/>
  <c r="L7" i="4" s="1"/>
  <c r="K8" i="4"/>
  <c r="L8" i="4" s="1"/>
  <c r="K9" i="4"/>
  <c r="L9" i="4" s="1"/>
  <c r="K10" i="4"/>
  <c r="L10" i="4" s="1"/>
  <c r="K11" i="4"/>
  <c r="L11" i="4" s="1"/>
  <c r="K12" i="4"/>
  <c r="L12" i="4" s="1"/>
  <c r="K13" i="4"/>
  <c r="L13" i="4" s="1"/>
  <c r="K4" i="4"/>
  <c r="L4" i="4" s="1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5" i="4"/>
  <c r="I6" i="4"/>
  <c r="I7" i="4"/>
  <c r="I8" i="4"/>
  <c r="I9" i="4"/>
  <c r="I10" i="4"/>
  <c r="I11" i="4"/>
  <c r="I12" i="4"/>
  <c r="I13" i="4"/>
  <c r="I14" i="4"/>
  <c r="I15" i="4"/>
  <c r="I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" i="4"/>
  <c r="E5" i="4"/>
  <c r="F5" i="4" s="1"/>
  <c r="E6" i="4"/>
  <c r="F6" i="4" s="1"/>
  <c r="E7" i="4"/>
  <c r="F7" i="4" s="1"/>
  <c r="E8" i="4"/>
  <c r="F8" i="4" s="1"/>
  <c r="E9" i="4"/>
  <c r="F9" i="4" s="1"/>
  <c r="E10" i="4"/>
  <c r="F10" i="4" s="1"/>
  <c r="E11" i="4"/>
  <c r="F11" i="4" s="1"/>
  <c r="E12" i="4"/>
  <c r="F12" i="4" s="1"/>
  <c r="E13" i="4"/>
  <c r="F13" i="4" s="1"/>
  <c r="E14" i="4"/>
  <c r="F14" i="4" s="1"/>
  <c r="E15" i="4"/>
  <c r="F15" i="4" s="1"/>
  <c r="E16" i="4"/>
  <c r="F16" i="4" s="1"/>
  <c r="E17" i="4"/>
  <c r="F17" i="4" s="1"/>
  <c r="E18" i="4"/>
  <c r="F18" i="4" s="1"/>
  <c r="E19" i="4"/>
  <c r="F19" i="4" s="1"/>
  <c r="E20" i="4"/>
  <c r="F20" i="4" s="1"/>
  <c r="E21" i="4"/>
  <c r="F21" i="4" s="1"/>
  <c r="E22" i="4"/>
  <c r="F22" i="4" s="1"/>
  <c r="E23" i="4"/>
  <c r="F23" i="4" s="1"/>
  <c r="E24" i="4"/>
  <c r="F24" i="4" s="1"/>
  <c r="E25" i="4"/>
  <c r="F25" i="4" s="1"/>
  <c r="E26" i="4"/>
  <c r="F26" i="4" s="1"/>
  <c r="E27" i="4"/>
  <c r="F27" i="4" s="1"/>
  <c r="E28" i="4"/>
  <c r="F28" i="4" s="1"/>
  <c r="E29" i="4"/>
  <c r="F29" i="4" s="1"/>
  <c r="E30" i="4"/>
  <c r="F30" i="4" s="1"/>
  <c r="E31" i="4"/>
  <c r="F31" i="4" s="1"/>
  <c r="E32" i="4"/>
  <c r="F32" i="4" s="1"/>
  <c r="E33" i="4"/>
  <c r="F33" i="4" s="1"/>
  <c r="E34" i="4"/>
  <c r="F34" i="4" s="1"/>
  <c r="E35" i="4"/>
  <c r="F35" i="4" s="1"/>
  <c r="E36" i="4"/>
  <c r="F36" i="4" s="1"/>
  <c r="E37" i="4"/>
  <c r="F37" i="4" s="1"/>
  <c r="E38" i="4"/>
  <c r="F38" i="4" s="1"/>
  <c r="E39" i="4"/>
  <c r="F39" i="4" s="1"/>
  <c r="E40" i="4"/>
  <c r="F40" i="4" s="1"/>
  <c r="E41" i="4"/>
  <c r="F41" i="4" s="1"/>
  <c r="E4" i="4"/>
  <c r="F4" i="4" s="1"/>
  <c r="H4" i="3"/>
  <c r="I4" i="3" s="1"/>
  <c r="H5" i="3"/>
  <c r="I5" i="3" s="1"/>
  <c r="H6" i="3"/>
  <c r="I6" i="3" s="1"/>
  <c r="H7" i="3"/>
  <c r="I7" i="3" s="1"/>
  <c r="H8" i="3"/>
  <c r="I8" i="3" s="1"/>
  <c r="H9" i="3"/>
  <c r="I9" i="3" s="1"/>
  <c r="H10" i="3"/>
  <c r="H11" i="3"/>
  <c r="I11" i="3" s="1"/>
  <c r="H12" i="3"/>
  <c r="I12" i="3" s="1"/>
  <c r="H13" i="3"/>
  <c r="I13" i="3" s="1"/>
  <c r="H14" i="3"/>
  <c r="I14" i="3" s="1"/>
  <c r="H15" i="3"/>
  <c r="I15" i="3" s="1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2" i="3"/>
  <c r="I22" i="3" s="1"/>
  <c r="H23" i="3"/>
  <c r="I23" i="3" s="1"/>
  <c r="H24" i="3"/>
  <c r="I24" i="3" s="1"/>
  <c r="H25" i="3"/>
  <c r="I25" i="3" s="1"/>
  <c r="H26" i="3"/>
  <c r="H27" i="3"/>
  <c r="I27" i="3" s="1"/>
  <c r="H28" i="3"/>
  <c r="I28" i="3" s="1"/>
  <c r="H29" i="3"/>
  <c r="I29" i="3" s="1"/>
  <c r="H30" i="3"/>
  <c r="I30" i="3" s="1"/>
  <c r="H3" i="3"/>
  <c r="E4" i="3"/>
  <c r="F4" i="3" s="1"/>
  <c r="E5" i="3"/>
  <c r="F5" i="3" s="1"/>
  <c r="E6" i="3"/>
  <c r="F6" i="3" s="1"/>
  <c r="E7" i="3"/>
  <c r="F7" i="3" s="1"/>
  <c r="E8" i="3"/>
  <c r="F8" i="3" s="1"/>
  <c r="E9" i="3"/>
  <c r="F9" i="3" s="1"/>
  <c r="E10" i="3"/>
  <c r="F10" i="3" s="1"/>
  <c r="E11" i="3"/>
  <c r="F11" i="3" s="1"/>
  <c r="E12" i="3"/>
  <c r="F12" i="3" s="1"/>
  <c r="E13" i="3"/>
  <c r="F13" i="3" s="1"/>
  <c r="E14" i="3"/>
  <c r="F14" i="3" s="1"/>
  <c r="E15" i="3"/>
  <c r="F15" i="3" s="1"/>
  <c r="E16" i="3"/>
  <c r="F16" i="3" s="1"/>
  <c r="E17" i="3"/>
  <c r="F17" i="3" s="1"/>
  <c r="E18" i="3"/>
  <c r="E19" i="3"/>
  <c r="F19" i="3" s="1"/>
  <c r="E20" i="3"/>
  <c r="F20" i="3" s="1"/>
  <c r="E21" i="3"/>
  <c r="F21" i="3" s="1"/>
  <c r="E22" i="3"/>
  <c r="F22" i="3" s="1"/>
  <c r="E23" i="3"/>
  <c r="F23" i="3" s="1"/>
  <c r="E24" i="3"/>
  <c r="F24" i="3" s="1"/>
  <c r="E25" i="3"/>
  <c r="F25" i="3" s="1"/>
  <c r="E26" i="3"/>
  <c r="F26" i="3" s="1"/>
  <c r="E27" i="3"/>
  <c r="F27" i="3" s="1"/>
  <c r="E28" i="3"/>
  <c r="F28" i="3" s="1"/>
  <c r="E29" i="3"/>
  <c r="F29" i="3" s="1"/>
  <c r="E30" i="3"/>
  <c r="F30" i="3" s="1"/>
  <c r="E31" i="3"/>
  <c r="E3" i="3"/>
  <c r="F3" i="3" s="1"/>
  <c r="I4" i="2"/>
  <c r="I5" i="2"/>
  <c r="J5" i="2" s="1"/>
  <c r="I6" i="2"/>
  <c r="I7" i="2"/>
  <c r="J7" i="2" s="1"/>
  <c r="I8" i="2"/>
  <c r="J8" i="2" s="1"/>
  <c r="I9" i="2"/>
  <c r="J9" i="2" s="1"/>
  <c r="I10" i="2"/>
  <c r="I11" i="2"/>
  <c r="J11" i="2" s="1"/>
  <c r="I12" i="2"/>
  <c r="I13" i="2"/>
  <c r="J13" i="2" s="1"/>
  <c r="I14" i="2"/>
  <c r="I15" i="2"/>
  <c r="J15" i="2" s="1"/>
  <c r="I16" i="2"/>
  <c r="J16" i="2" s="1"/>
  <c r="I17" i="2"/>
  <c r="J17" i="2" s="1"/>
  <c r="I18" i="2"/>
  <c r="I19" i="2"/>
  <c r="I20" i="2"/>
  <c r="I21" i="2"/>
  <c r="J21" i="2" s="1"/>
  <c r="I22" i="2"/>
  <c r="I23" i="2"/>
  <c r="J23" i="2" s="1"/>
  <c r="I24" i="2"/>
  <c r="I25" i="2"/>
  <c r="J25" i="2" s="1"/>
  <c r="I26" i="2"/>
  <c r="I27" i="2"/>
  <c r="J27" i="2" s="1"/>
  <c r="I3" i="2"/>
  <c r="F4" i="2"/>
  <c r="G4" i="2" s="1"/>
  <c r="F5" i="2"/>
  <c r="G5" i="2" s="1"/>
  <c r="F6" i="2"/>
  <c r="G6" i="2" s="1"/>
  <c r="F7" i="2"/>
  <c r="F8" i="2"/>
  <c r="G8" i="2" s="1"/>
  <c r="F9" i="2"/>
  <c r="G9" i="2" s="1"/>
  <c r="F10" i="2"/>
  <c r="F11" i="2"/>
  <c r="G11" i="2" s="1"/>
  <c r="F12" i="2"/>
  <c r="G12" i="2" s="1"/>
  <c r="F13" i="2"/>
  <c r="G13" i="2" s="1"/>
  <c r="F14" i="2"/>
  <c r="F15" i="2"/>
  <c r="F16" i="2"/>
  <c r="F17" i="2"/>
  <c r="G17" i="2" s="1"/>
  <c r="F18" i="2"/>
  <c r="G18" i="2" s="1"/>
  <c r="F19" i="2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26" i="2"/>
  <c r="G26" i="2" s="1"/>
  <c r="F27" i="2"/>
  <c r="F28" i="2"/>
  <c r="G28" i="2" s="1"/>
  <c r="F3" i="2"/>
  <c r="Y8" i="6"/>
  <c r="Y12" i="6"/>
  <c r="Y16" i="6"/>
  <c r="Y24" i="6"/>
  <c r="Y28" i="6"/>
  <c r="Y32" i="6"/>
  <c r="Y40" i="6"/>
  <c r="Y44" i="6"/>
  <c r="Y48" i="6"/>
  <c r="Y56" i="6"/>
  <c r="Y60" i="6"/>
  <c r="Y64" i="6"/>
  <c r="Y72" i="6"/>
  <c r="Y76" i="6"/>
  <c r="Y80" i="6"/>
  <c r="X4" i="6"/>
  <c r="Y4" i="6" s="1"/>
  <c r="X5" i="6"/>
  <c r="Y5" i="6" s="1"/>
  <c r="X6" i="6"/>
  <c r="Y6" i="6" s="1"/>
  <c r="X7" i="6"/>
  <c r="Y7" i="6" s="1"/>
  <c r="X8" i="6"/>
  <c r="X9" i="6"/>
  <c r="Y9" i="6" s="1"/>
  <c r="X10" i="6"/>
  <c r="Y10" i="6" s="1"/>
  <c r="X11" i="6"/>
  <c r="Y11" i="6" s="1"/>
  <c r="X12" i="6"/>
  <c r="X13" i="6"/>
  <c r="Y13" i="6" s="1"/>
  <c r="X14" i="6"/>
  <c r="Y14" i="6" s="1"/>
  <c r="X15" i="6"/>
  <c r="Y15" i="6" s="1"/>
  <c r="X16" i="6"/>
  <c r="X17" i="6"/>
  <c r="Y17" i="6" s="1"/>
  <c r="X18" i="6"/>
  <c r="Y18" i="6" s="1"/>
  <c r="X19" i="6"/>
  <c r="Y19" i="6" s="1"/>
  <c r="X20" i="6"/>
  <c r="Y20" i="6" s="1"/>
  <c r="X21" i="6"/>
  <c r="Y21" i="6" s="1"/>
  <c r="X22" i="6"/>
  <c r="Y22" i="6" s="1"/>
  <c r="X23" i="6"/>
  <c r="Y23" i="6" s="1"/>
  <c r="X24" i="6"/>
  <c r="X25" i="6"/>
  <c r="Y25" i="6" s="1"/>
  <c r="X26" i="6"/>
  <c r="Y26" i="6" s="1"/>
  <c r="X27" i="6"/>
  <c r="Y27" i="6" s="1"/>
  <c r="X28" i="6"/>
  <c r="X29" i="6"/>
  <c r="Y29" i="6" s="1"/>
  <c r="X30" i="6"/>
  <c r="Y30" i="6" s="1"/>
  <c r="X31" i="6"/>
  <c r="Y31" i="6" s="1"/>
  <c r="X32" i="6"/>
  <c r="X33" i="6"/>
  <c r="Y33" i="6" s="1"/>
  <c r="X34" i="6"/>
  <c r="Y34" i="6" s="1"/>
  <c r="X35" i="6"/>
  <c r="Y35" i="6" s="1"/>
  <c r="X36" i="6"/>
  <c r="Y36" i="6" s="1"/>
  <c r="X37" i="6"/>
  <c r="Y37" i="6" s="1"/>
  <c r="X38" i="6"/>
  <c r="Y38" i="6" s="1"/>
  <c r="X39" i="6"/>
  <c r="Y39" i="6" s="1"/>
  <c r="X40" i="6"/>
  <c r="X41" i="6"/>
  <c r="Y41" i="6" s="1"/>
  <c r="X42" i="6"/>
  <c r="Y42" i="6" s="1"/>
  <c r="X43" i="6"/>
  <c r="Y43" i="6" s="1"/>
  <c r="X44" i="6"/>
  <c r="X45" i="6"/>
  <c r="Y45" i="6" s="1"/>
  <c r="X46" i="6"/>
  <c r="Y46" i="6" s="1"/>
  <c r="X47" i="6"/>
  <c r="Y47" i="6" s="1"/>
  <c r="X48" i="6"/>
  <c r="X49" i="6"/>
  <c r="Y49" i="6" s="1"/>
  <c r="X50" i="6"/>
  <c r="Y50" i="6" s="1"/>
  <c r="X51" i="6"/>
  <c r="Y51" i="6" s="1"/>
  <c r="X52" i="6"/>
  <c r="Y52" i="6" s="1"/>
  <c r="X53" i="6"/>
  <c r="Y53" i="6" s="1"/>
  <c r="X54" i="6"/>
  <c r="Y54" i="6" s="1"/>
  <c r="X55" i="6"/>
  <c r="Y55" i="6" s="1"/>
  <c r="X56" i="6"/>
  <c r="X57" i="6"/>
  <c r="Y57" i="6" s="1"/>
  <c r="X58" i="6"/>
  <c r="Y58" i="6" s="1"/>
  <c r="X59" i="6"/>
  <c r="Y59" i="6" s="1"/>
  <c r="X60" i="6"/>
  <c r="X61" i="6"/>
  <c r="Y61" i="6" s="1"/>
  <c r="X62" i="6"/>
  <c r="Y62" i="6" s="1"/>
  <c r="X63" i="6"/>
  <c r="Y63" i="6" s="1"/>
  <c r="X64" i="6"/>
  <c r="X65" i="6"/>
  <c r="Y65" i="6" s="1"/>
  <c r="X66" i="6"/>
  <c r="Y66" i="6" s="1"/>
  <c r="X67" i="6"/>
  <c r="Y67" i="6" s="1"/>
  <c r="X68" i="6"/>
  <c r="Y68" i="6" s="1"/>
  <c r="X69" i="6"/>
  <c r="Y69" i="6" s="1"/>
  <c r="X70" i="6"/>
  <c r="Y70" i="6" s="1"/>
  <c r="X71" i="6"/>
  <c r="Y71" i="6" s="1"/>
  <c r="X72" i="6"/>
  <c r="X73" i="6"/>
  <c r="Y73" i="6" s="1"/>
  <c r="X74" i="6"/>
  <c r="Y74" i="6" s="1"/>
  <c r="X75" i="6"/>
  <c r="Y75" i="6" s="1"/>
  <c r="X76" i="6"/>
  <c r="X77" i="6"/>
  <c r="Y77" i="6" s="1"/>
  <c r="X78" i="6"/>
  <c r="Y78" i="6" s="1"/>
  <c r="X79" i="6"/>
  <c r="Y79" i="6" s="1"/>
  <c r="X80" i="6"/>
  <c r="X3" i="6"/>
  <c r="Y3" i="6"/>
  <c r="AA4" i="6"/>
  <c r="AB4" i="6" s="1"/>
  <c r="AA5" i="6"/>
  <c r="AB5" i="6" s="1"/>
  <c r="AA6" i="6"/>
  <c r="AB6" i="6" s="1"/>
  <c r="AA7" i="6"/>
  <c r="AB7" i="6" s="1"/>
  <c r="AA8" i="6"/>
  <c r="AB8" i="6" s="1"/>
  <c r="AA9" i="6"/>
  <c r="AB9" i="6" s="1"/>
  <c r="AA10" i="6"/>
  <c r="AB10" i="6" s="1"/>
  <c r="AA11" i="6"/>
  <c r="AB11" i="6" s="1"/>
  <c r="AA12" i="6"/>
  <c r="AB12" i="6" s="1"/>
  <c r="AA13" i="6"/>
  <c r="AB13" i="6" s="1"/>
  <c r="AA14" i="6"/>
  <c r="AB14" i="6" s="1"/>
  <c r="AA15" i="6"/>
  <c r="AB15" i="6" s="1"/>
  <c r="AA16" i="6"/>
  <c r="AB16" i="6" s="1"/>
  <c r="AA17" i="6"/>
  <c r="AB17" i="6" s="1"/>
  <c r="AA18" i="6"/>
  <c r="AB18" i="6" s="1"/>
  <c r="AA19" i="6"/>
  <c r="AB19" i="6" s="1"/>
  <c r="AA20" i="6"/>
  <c r="AB20" i="6" s="1"/>
  <c r="AA21" i="6"/>
  <c r="AB21" i="6" s="1"/>
  <c r="AA22" i="6"/>
  <c r="AB22" i="6" s="1"/>
  <c r="AA23" i="6"/>
  <c r="AB23" i="6" s="1"/>
  <c r="AA24" i="6"/>
  <c r="AB24" i="6" s="1"/>
  <c r="AA25" i="6"/>
  <c r="AB25" i="6" s="1"/>
  <c r="AA26" i="6"/>
  <c r="AB26" i="6" s="1"/>
  <c r="AA27" i="6"/>
  <c r="AB27" i="6" s="1"/>
  <c r="AA28" i="6"/>
  <c r="AB28" i="6" s="1"/>
  <c r="AA29" i="6"/>
  <c r="AB29" i="6" s="1"/>
  <c r="AA30" i="6"/>
  <c r="AB30" i="6" s="1"/>
  <c r="AA31" i="6"/>
  <c r="AB31" i="6" s="1"/>
  <c r="AA32" i="6"/>
  <c r="AB32" i="6" s="1"/>
  <c r="AA33" i="6"/>
  <c r="AB33" i="6" s="1"/>
  <c r="AA34" i="6"/>
  <c r="AB34" i="6" s="1"/>
  <c r="AA35" i="6"/>
  <c r="AB35" i="6" s="1"/>
  <c r="AA36" i="6"/>
  <c r="AB36" i="6" s="1"/>
  <c r="AA37" i="6"/>
  <c r="AB37" i="6" s="1"/>
  <c r="AA38" i="6"/>
  <c r="AB38" i="6" s="1"/>
  <c r="AA39" i="6"/>
  <c r="AB39" i="6" s="1"/>
  <c r="AA40" i="6"/>
  <c r="AB40" i="6" s="1"/>
  <c r="AA41" i="6"/>
  <c r="AB41" i="6" s="1"/>
  <c r="AA42" i="6"/>
  <c r="AB42" i="6" s="1"/>
  <c r="AA43" i="6"/>
  <c r="AB43" i="6" s="1"/>
  <c r="AA44" i="6"/>
  <c r="AB44" i="6" s="1"/>
  <c r="AA45" i="6"/>
  <c r="AB45" i="6" s="1"/>
  <c r="AA46" i="6"/>
  <c r="AB46" i="6" s="1"/>
  <c r="AA47" i="6"/>
  <c r="AB47" i="6" s="1"/>
  <c r="AA48" i="6"/>
  <c r="AB48" i="6" s="1"/>
  <c r="AA49" i="6"/>
  <c r="AB49" i="6" s="1"/>
  <c r="AA50" i="6"/>
  <c r="AB50" i="6" s="1"/>
  <c r="AA51" i="6"/>
  <c r="AB51" i="6" s="1"/>
  <c r="AA52" i="6"/>
  <c r="AB52" i="6" s="1"/>
  <c r="AA53" i="6"/>
  <c r="AB53" i="6" s="1"/>
  <c r="AA54" i="6"/>
  <c r="AB54" i="6" s="1"/>
  <c r="AA55" i="6"/>
  <c r="AB55" i="6" s="1"/>
  <c r="AA56" i="6"/>
  <c r="AB56" i="6" s="1"/>
  <c r="AA57" i="6"/>
  <c r="AB57" i="6" s="1"/>
  <c r="AA58" i="6"/>
  <c r="AB58" i="6" s="1"/>
  <c r="AA59" i="6"/>
  <c r="AB59" i="6" s="1"/>
  <c r="AA60" i="6"/>
  <c r="AB60" i="6" s="1"/>
  <c r="AA61" i="6"/>
  <c r="AB61" i="6" s="1"/>
  <c r="AA62" i="6"/>
  <c r="AB62" i="6" s="1"/>
  <c r="AA63" i="6"/>
  <c r="AB63" i="6" s="1"/>
  <c r="AA3" i="6"/>
  <c r="AB3" i="6" s="1"/>
  <c r="U4" i="6"/>
  <c r="V4" i="6" s="1"/>
  <c r="U5" i="6"/>
  <c r="V5" i="6" s="1"/>
  <c r="U6" i="6"/>
  <c r="V6" i="6" s="1"/>
  <c r="U7" i="6"/>
  <c r="V7" i="6" s="1"/>
  <c r="U8" i="6"/>
  <c r="V8" i="6" s="1"/>
  <c r="U9" i="6"/>
  <c r="V9" i="6" s="1"/>
  <c r="U10" i="6"/>
  <c r="V10" i="6" s="1"/>
  <c r="U11" i="6"/>
  <c r="V11" i="6" s="1"/>
  <c r="U12" i="6"/>
  <c r="V12" i="6" s="1"/>
  <c r="U13" i="6"/>
  <c r="V13" i="6" s="1"/>
  <c r="U14" i="6"/>
  <c r="V14" i="6" s="1"/>
  <c r="U15" i="6"/>
  <c r="V15" i="6" s="1"/>
  <c r="U16" i="6"/>
  <c r="V16" i="6" s="1"/>
  <c r="U17" i="6"/>
  <c r="V17" i="6" s="1"/>
  <c r="U18" i="6"/>
  <c r="V18" i="6" s="1"/>
  <c r="U19" i="6"/>
  <c r="V19" i="6" s="1"/>
  <c r="U20" i="6"/>
  <c r="V20" i="6" s="1"/>
  <c r="U21" i="6"/>
  <c r="V21" i="6" s="1"/>
  <c r="U22" i="6"/>
  <c r="V22" i="6" s="1"/>
  <c r="U23" i="6"/>
  <c r="V23" i="6" s="1"/>
  <c r="U24" i="6"/>
  <c r="V24" i="6" s="1"/>
  <c r="U25" i="6"/>
  <c r="V25" i="6" s="1"/>
  <c r="U26" i="6"/>
  <c r="V26" i="6" s="1"/>
  <c r="U27" i="6"/>
  <c r="V27" i="6" s="1"/>
  <c r="U28" i="6"/>
  <c r="V28" i="6" s="1"/>
  <c r="U29" i="6"/>
  <c r="V29" i="6" s="1"/>
  <c r="U30" i="6"/>
  <c r="V30" i="6" s="1"/>
  <c r="U31" i="6"/>
  <c r="V31" i="6" s="1"/>
  <c r="U32" i="6"/>
  <c r="V32" i="6" s="1"/>
  <c r="U33" i="6"/>
  <c r="V33" i="6" s="1"/>
  <c r="U34" i="6"/>
  <c r="V34" i="6" s="1"/>
  <c r="U35" i="6"/>
  <c r="V35" i="6" s="1"/>
  <c r="U36" i="6"/>
  <c r="V36" i="6" s="1"/>
  <c r="U37" i="6"/>
  <c r="V37" i="6" s="1"/>
  <c r="U38" i="6"/>
  <c r="V38" i="6" s="1"/>
  <c r="U39" i="6"/>
  <c r="V39" i="6" s="1"/>
  <c r="U40" i="6"/>
  <c r="V40" i="6" s="1"/>
  <c r="U41" i="6"/>
  <c r="V41" i="6" s="1"/>
  <c r="U42" i="6"/>
  <c r="V42" i="6" s="1"/>
  <c r="U43" i="6"/>
  <c r="V43" i="6" s="1"/>
  <c r="U44" i="6"/>
  <c r="V44" i="6" s="1"/>
  <c r="U45" i="6"/>
  <c r="V45" i="6" s="1"/>
  <c r="U46" i="6"/>
  <c r="V46" i="6" s="1"/>
  <c r="U47" i="6"/>
  <c r="V47" i="6" s="1"/>
  <c r="U48" i="6"/>
  <c r="V48" i="6" s="1"/>
  <c r="U49" i="6"/>
  <c r="V49" i="6" s="1"/>
  <c r="U50" i="6"/>
  <c r="V50" i="6" s="1"/>
  <c r="U51" i="6"/>
  <c r="V51" i="6" s="1"/>
  <c r="U52" i="6"/>
  <c r="V52" i="6" s="1"/>
  <c r="U53" i="6"/>
  <c r="V53" i="6" s="1"/>
  <c r="U54" i="6"/>
  <c r="V54" i="6" s="1"/>
  <c r="U55" i="6"/>
  <c r="V55" i="6" s="1"/>
  <c r="U56" i="6"/>
  <c r="V56" i="6" s="1"/>
  <c r="U57" i="6"/>
  <c r="V57" i="6" s="1"/>
  <c r="U58" i="6"/>
  <c r="V58" i="6" s="1"/>
  <c r="U59" i="6"/>
  <c r="V59" i="6" s="1"/>
  <c r="U60" i="6"/>
  <c r="V60" i="6" s="1"/>
  <c r="U61" i="6"/>
  <c r="V61" i="6" s="1"/>
  <c r="U62" i="6"/>
  <c r="V62" i="6" s="1"/>
  <c r="U63" i="6"/>
  <c r="V63" i="6" s="1"/>
  <c r="U64" i="6"/>
  <c r="V64" i="6" s="1"/>
  <c r="U65" i="6"/>
  <c r="V65" i="6" s="1"/>
  <c r="U66" i="6"/>
  <c r="V66" i="6" s="1"/>
  <c r="U67" i="6"/>
  <c r="V67" i="6" s="1"/>
  <c r="U68" i="6"/>
  <c r="V68" i="6" s="1"/>
  <c r="U69" i="6"/>
  <c r="V69" i="6" s="1"/>
  <c r="U70" i="6"/>
  <c r="V70" i="6" s="1"/>
  <c r="U71" i="6"/>
  <c r="V71" i="6" s="1"/>
  <c r="U72" i="6"/>
  <c r="V72" i="6" s="1"/>
  <c r="U73" i="6"/>
  <c r="V73" i="6" s="1"/>
  <c r="U74" i="6"/>
  <c r="V74" i="6" s="1"/>
  <c r="U75" i="6"/>
  <c r="V75" i="6" s="1"/>
  <c r="U76" i="6"/>
  <c r="V76" i="6" s="1"/>
  <c r="U77" i="6"/>
  <c r="V77" i="6" s="1"/>
  <c r="U78" i="6"/>
  <c r="V78" i="6" s="1"/>
  <c r="U79" i="6"/>
  <c r="V79" i="6" s="1"/>
  <c r="V80" i="6"/>
  <c r="U3" i="6"/>
  <c r="V3" i="6" s="1"/>
  <c r="L7" i="1"/>
  <c r="L19" i="1"/>
  <c r="L35" i="1"/>
  <c r="L39" i="1"/>
  <c r="K16" i="1"/>
  <c r="L16" i="1" s="1"/>
  <c r="K32" i="1"/>
  <c r="L32" i="1" s="1"/>
  <c r="I9" i="1"/>
  <c r="I25" i="1"/>
  <c r="I41" i="1"/>
  <c r="H9" i="1"/>
  <c r="H10" i="1"/>
  <c r="I10" i="1" s="1"/>
  <c r="H17" i="1"/>
  <c r="I17" i="1" s="1"/>
  <c r="H18" i="1"/>
  <c r="I18" i="1" s="1"/>
  <c r="H25" i="1"/>
  <c r="H26" i="1"/>
  <c r="I26" i="1" s="1"/>
  <c r="H33" i="1"/>
  <c r="I33" i="1" s="1"/>
  <c r="H34" i="1"/>
  <c r="I34" i="1" s="1"/>
  <c r="H41" i="1"/>
  <c r="H3" i="1"/>
  <c r="I3" i="1" s="1"/>
  <c r="E4" i="1"/>
  <c r="F4" i="1" s="1"/>
  <c r="E5" i="1"/>
  <c r="E6" i="1"/>
  <c r="E7" i="1"/>
  <c r="F7" i="1" s="1"/>
  <c r="E8" i="1"/>
  <c r="E9" i="1"/>
  <c r="E10" i="1"/>
  <c r="E11" i="1"/>
  <c r="F11" i="1" s="1"/>
  <c r="E12" i="1"/>
  <c r="E13" i="1"/>
  <c r="E14" i="1"/>
  <c r="F14" i="1" s="1"/>
  <c r="E15" i="1"/>
  <c r="F15" i="1" s="1"/>
  <c r="E16" i="1"/>
  <c r="E17" i="1"/>
  <c r="E18" i="1"/>
  <c r="F18" i="1" s="1"/>
  <c r="E19" i="1"/>
  <c r="F19" i="1" s="1"/>
  <c r="E20" i="1"/>
  <c r="F20" i="1" s="1"/>
  <c r="E21" i="1"/>
  <c r="E22" i="1"/>
  <c r="E23" i="1"/>
  <c r="F23" i="1" s="1"/>
  <c r="E24" i="1"/>
  <c r="E25" i="1"/>
  <c r="E26" i="1"/>
  <c r="E27" i="1"/>
  <c r="F27" i="1" s="1"/>
  <c r="E28" i="1"/>
  <c r="E29" i="1"/>
  <c r="E30" i="1"/>
  <c r="F30" i="1" s="1"/>
  <c r="E31" i="1"/>
  <c r="F31" i="1" s="1"/>
  <c r="E32" i="1"/>
  <c r="E33" i="1"/>
  <c r="E34" i="1"/>
  <c r="F34" i="1" s="1"/>
  <c r="E35" i="1"/>
  <c r="F35" i="1" s="1"/>
  <c r="E36" i="1"/>
  <c r="F36" i="1" s="1"/>
  <c r="E37" i="1"/>
  <c r="E38" i="1"/>
  <c r="E39" i="1"/>
  <c r="F39" i="1" s="1"/>
  <c r="E40" i="1"/>
  <c r="E41" i="1"/>
  <c r="E42" i="1"/>
  <c r="E43" i="1"/>
  <c r="E44" i="1"/>
  <c r="H5" i="1" s="1"/>
  <c r="I5" i="1" s="1"/>
  <c r="E45" i="1"/>
  <c r="H6" i="1" s="1"/>
  <c r="I6" i="1" s="1"/>
  <c r="E46" i="1"/>
  <c r="H7" i="1" s="1"/>
  <c r="I7" i="1" s="1"/>
  <c r="E47" i="1"/>
  <c r="E48" i="1"/>
  <c r="E49" i="1"/>
  <c r="E50" i="1"/>
  <c r="H11" i="1" s="1"/>
  <c r="I11" i="1" s="1"/>
  <c r="E51" i="1"/>
  <c r="E52" i="1"/>
  <c r="H13" i="1" s="1"/>
  <c r="I13" i="1" s="1"/>
  <c r="E53" i="1"/>
  <c r="H14" i="1" s="1"/>
  <c r="I14" i="1" s="1"/>
  <c r="E54" i="1"/>
  <c r="H15" i="1" s="1"/>
  <c r="I15" i="1" s="1"/>
  <c r="E55" i="1"/>
  <c r="E56" i="1"/>
  <c r="E57" i="1"/>
  <c r="E58" i="1"/>
  <c r="H19" i="1" s="1"/>
  <c r="I19" i="1" s="1"/>
  <c r="E59" i="1"/>
  <c r="E60" i="1"/>
  <c r="H21" i="1" s="1"/>
  <c r="I21" i="1" s="1"/>
  <c r="E61" i="1"/>
  <c r="H22" i="1" s="1"/>
  <c r="I22" i="1" s="1"/>
  <c r="E62" i="1"/>
  <c r="H23" i="1" s="1"/>
  <c r="I23" i="1" s="1"/>
  <c r="E63" i="1"/>
  <c r="E64" i="1"/>
  <c r="E65" i="1"/>
  <c r="E66" i="1"/>
  <c r="H27" i="1" s="1"/>
  <c r="I27" i="1" s="1"/>
  <c r="E67" i="1"/>
  <c r="E68" i="1"/>
  <c r="H29" i="1" s="1"/>
  <c r="I29" i="1" s="1"/>
  <c r="E69" i="1"/>
  <c r="H30" i="1" s="1"/>
  <c r="I30" i="1" s="1"/>
  <c r="E70" i="1"/>
  <c r="H31" i="1" s="1"/>
  <c r="I31" i="1" s="1"/>
  <c r="E71" i="1"/>
  <c r="E72" i="1"/>
  <c r="E73" i="1"/>
  <c r="E74" i="1"/>
  <c r="H35" i="1" s="1"/>
  <c r="I35" i="1" s="1"/>
  <c r="E75" i="1"/>
  <c r="E76" i="1"/>
  <c r="H37" i="1" s="1"/>
  <c r="I37" i="1" s="1"/>
  <c r="E77" i="1"/>
  <c r="H38" i="1" s="1"/>
  <c r="I38" i="1" s="1"/>
  <c r="E78" i="1"/>
  <c r="H39" i="1" s="1"/>
  <c r="I39" i="1" s="1"/>
  <c r="E79" i="1"/>
  <c r="E80" i="1"/>
  <c r="E81" i="1"/>
  <c r="K3" i="1" s="1"/>
  <c r="L3" i="1" s="1"/>
  <c r="E82" i="1"/>
  <c r="K4" i="1" s="1"/>
  <c r="L4" i="1" s="1"/>
  <c r="E83" i="1"/>
  <c r="E84" i="1"/>
  <c r="K6" i="1" s="1"/>
  <c r="L6" i="1" s="1"/>
  <c r="E85" i="1"/>
  <c r="K7" i="1" s="1"/>
  <c r="E86" i="1"/>
  <c r="K8" i="1" s="1"/>
  <c r="L8" i="1" s="1"/>
  <c r="E87" i="1"/>
  <c r="E88" i="1"/>
  <c r="K10" i="1" s="1"/>
  <c r="L10" i="1" s="1"/>
  <c r="E89" i="1"/>
  <c r="K11" i="1" s="1"/>
  <c r="L11" i="1" s="1"/>
  <c r="E90" i="1"/>
  <c r="K12" i="1" s="1"/>
  <c r="L12" i="1" s="1"/>
  <c r="E91" i="1"/>
  <c r="E92" i="1"/>
  <c r="K14" i="1" s="1"/>
  <c r="L14" i="1" s="1"/>
  <c r="E93" i="1"/>
  <c r="K15" i="1" s="1"/>
  <c r="L15" i="1" s="1"/>
  <c r="E94" i="1"/>
  <c r="F94" i="1" s="1"/>
  <c r="E95" i="1"/>
  <c r="E96" i="1"/>
  <c r="K18" i="1" s="1"/>
  <c r="L18" i="1" s="1"/>
  <c r="E97" i="1"/>
  <c r="K19" i="1" s="1"/>
  <c r="E98" i="1"/>
  <c r="K20" i="1" s="1"/>
  <c r="L20" i="1" s="1"/>
  <c r="E99" i="1"/>
  <c r="E100" i="1"/>
  <c r="K22" i="1" s="1"/>
  <c r="L22" i="1" s="1"/>
  <c r="E101" i="1"/>
  <c r="K23" i="1" s="1"/>
  <c r="L23" i="1" s="1"/>
  <c r="E102" i="1"/>
  <c r="K24" i="1" s="1"/>
  <c r="L24" i="1" s="1"/>
  <c r="E103" i="1"/>
  <c r="E104" i="1"/>
  <c r="K26" i="1" s="1"/>
  <c r="L26" i="1" s="1"/>
  <c r="E105" i="1"/>
  <c r="K27" i="1" s="1"/>
  <c r="L27" i="1" s="1"/>
  <c r="E106" i="1"/>
  <c r="K28" i="1" s="1"/>
  <c r="L28" i="1" s="1"/>
  <c r="E107" i="1"/>
  <c r="E108" i="1"/>
  <c r="K30" i="1" s="1"/>
  <c r="L30" i="1" s="1"/>
  <c r="E109" i="1"/>
  <c r="K31" i="1" s="1"/>
  <c r="L31" i="1" s="1"/>
  <c r="E110" i="1"/>
  <c r="F110" i="1" s="1"/>
  <c r="E111" i="1"/>
  <c r="E112" i="1"/>
  <c r="K34" i="1" s="1"/>
  <c r="L34" i="1" s="1"/>
  <c r="E113" i="1"/>
  <c r="K35" i="1" s="1"/>
  <c r="E114" i="1"/>
  <c r="K36" i="1" s="1"/>
  <c r="L36" i="1" s="1"/>
  <c r="E115" i="1"/>
  <c r="E116" i="1"/>
  <c r="K38" i="1" s="1"/>
  <c r="L38" i="1" s="1"/>
  <c r="E117" i="1"/>
  <c r="K39" i="1" s="1"/>
  <c r="E118" i="1"/>
  <c r="K40" i="1" s="1"/>
  <c r="L40" i="1" s="1"/>
  <c r="E119" i="1"/>
  <c r="E120" i="1"/>
  <c r="E121" i="1"/>
  <c r="E122" i="1"/>
  <c r="E123" i="1"/>
  <c r="F123" i="1" s="1"/>
  <c r="E124" i="1"/>
  <c r="E125" i="1"/>
  <c r="E126" i="1"/>
  <c r="F126" i="1" s="1"/>
  <c r="E127" i="1"/>
  <c r="F127" i="1" s="1"/>
  <c r="E128" i="1"/>
  <c r="E129" i="1"/>
  <c r="E130" i="1"/>
  <c r="F130" i="1" s="1"/>
  <c r="E131" i="1"/>
  <c r="F131" i="1" s="1"/>
  <c r="E132" i="1"/>
  <c r="F132" i="1" s="1"/>
  <c r="E133" i="1"/>
  <c r="E134" i="1"/>
  <c r="E135" i="1"/>
  <c r="F135" i="1" s="1"/>
  <c r="E136" i="1"/>
  <c r="E137" i="1"/>
  <c r="E138" i="1"/>
  <c r="E139" i="1"/>
  <c r="F139" i="1" s="1"/>
  <c r="E140" i="1"/>
  <c r="E141" i="1"/>
  <c r="E142" i="1"/>
  <c r="F142" i="1" s="1"/>
  <c r="E143" i="1"/>
  <c r="F143" i="1" s="1"/>
  <c r="E144" i="1"/>
  <c r="E145" i="1"/>
  <c r="E146" i="1"/>
  <c r="F146" i="1" s="1"/>
  <c r="E147" i="1"/>
  <c r="F147" i="1" s="1"/>
  <c r="E148" i="1"/>
  <c r="F148" i="1" s="1"/>
  <c r="E149" i="1"/>
  <c r="E150" i="1"/>
  <c r="E151" i="1"/>
  <c r="F151" i="1" s="1"/>
  <c r="E152" i="1"/>
  <c r="E153" i="1"/>
  <c r="E154" i="1"/>
  <c r="E155" i="1"/>
  <c r="F155" i="1" s="1"/>
  <c r="E156" i="1"/>
  <c r="E157" i="1"/>
  <c r="E158" i="1"/>
  <c r="F158" i="1" s="1"/>
  <c r="E159" i="1"/>
  <c r="F159" i="1" s="1"/>
  <c r="E160" i="1"/>
  <c r="E161" i="1"/>
  <c r="E162" i="1"/>
  <c r="F162" i="1" s="1"/>
  <c r="E163" i="1"/>
  <c r="F163" i="1" s="1"/>
  <c r="E164" i="1"/>
  <c r="F164" i="1" s="1"/>
  <c r="E165" i="1"/>
  <c r="E166" i="1"/>
  <c r="E167" i="1"/>
  <c r="F167" i="1" s="1"/>
  <c r="E168" i="1"/>
  <c r="E169" i="1"/>
  <c r="E170" i="1"/>
  <c r="E171" i="1"/>
  <c r="F171" i="1" s="1"/>
  <c r="E172" i="1"/>
  <c r="E173" i="1"/>
  <c r="E174" i="1"/>
  <c r="F174" i="1" s="1"/>
  <c r="E175" i="1"/>
  <c r="F175" i="1" s="1"/>
  <c r="E176" i="1"/>
  <c r="E177" i="1"/>
  <c r="E178" i="1"/>
  <c r="F178" i="1" s="1"/>
  <c r="E179" i="1"/>
  <c r="F179" i="1" s="1"/>
  <c r="E180" i="1"/>
  <c r="F180" i="1" s="1"/>
  <c r="E181" i="1"/>
  <c r="E182" i="1"/>
  <c r="E183" i="1"/>
  <c r="F183" i="1" s="1"/>
  <c r="E184" i="1"/>
  <c r="E185" i="1"/>
  <c r="E186" i="1"/>
  <c r="E187" i="1"/>
  <c r="F187" i="1" s="1"/>
  <c r="E188" i="1"/>
  <c r="E189" i="1"/>
  <c r="E190" i="1"/>
  <c r="F190" i="1" s="1"/>
  <c r="E191" i="1"/>
  <c r="F191" i="1" s="1"/>
  <c r="E192" i="1"/>
  <c r="E193" i="1"/>
  <c r="E194" i="1"/>
  <c r="F194" i="1" s="1"/>
  <c r="E195" i="1"/>
  <c r="F195" i="1" s="1"/>
  <c r="E196" i="1"/>
  <c r="F196" i="1" s="1"/>
  <c r="E197" i="1"/>
  <c r="E198" i="1"/>
  <c r="E199" i="1"/>
  <c r="F199" i="1" s="1"/>
  <c r="E200" i="1"/>
  <c r="E201" i="1"/>
  <c r="E202" i="1"/>
  <c r="E203" i="1"/>
  <c r="F203" i="1" s="1"/>
  <c r="E204" i="1"/>
  <c r="E205" i="1"/>
  <c r="E206" i="1"/>
  <c r="F206" i="1" s="1"/>
  <c r="E207" i="1"/>
  <c r="F207" i="1" s="1"/>
  <c r="E208" i="1"/>
  <c r="E209" i="1"/>
  <c r="E210" i="1"/>
  <c r="F210" i="1" s="1"/>
  <c r="E211" i="1"/>
  <c r="F211" i="1" s="1"/>
  <c r="E212" i="1"/>
  <c r="E213" i="1"/>
  <c r="E214" i="1"/>
  <c r="E215" i="1"/>
  <c r="F215" i="1" s="1"/>
  <c r="E216" i="1"/>
  <c r="E217" i="1"/>
  <c r="E218" i="1"/>
  <c r="F218" i="1" s="1"/>
  <c r="E219" i="1"/>
  <c r="F219" i="1" s="1"/>
  <c r="E3" i="1"/>
  <c r="F3" i="1" s="1"/>
  <c r="I20" i="5"/>
  <c r="I36" i="5"/>
  <c r="F5" i="5"/>
  <c r="F9" i="5"/>
  <c r="F13" i="5"/>
  <c r="F17" i="5"/>
  <c r="F21" i="5"/>
  <c r="F25" i="5"/>
  <c r="F29" i="5"/>
  <c r="F33" i="5"/>
  <c r="F37" i="5"/>
  <c r="I5" i="5"/>
  <c r="I7" i="5"/>
  <c r="I9" i="5"/>
  <c r="I11" i="5"/>
  <c r="I13" i="5"/>
  <c r="I14" i="5"/>
  <c r="I15" i="5"/>
  <c r="I19" i="5"/>
  <c r="I21" i="5"/>
  <c r="I23" i="5"/>
  <c r="I25" i="5"/>
  <c r="I27" i="5"/>
  <c r="I29" i="5"/>
  <c r="I30" i="5"/>
  <c r="I31" i="5"/>
  <c r="I35" i="5"/>
  <c r="I37" i="5"/>
  <c r="I4" i="5"/>
  <c r="F6" i="5"/>
  <c r="F8" i="5"/>
  <c r="F10" i="5"/>
  <c r="F14" i="5"/>
  <c r="F18" i="5"/>
  <c r="F22" i="5"/>
  <c r="F23" i="5"/>
  <c r="F24" i="5"/>
  <c r="F30" i="5"/>
  <c r="F34" i="5"/>
  <c r="E39" i="5"/>
  <c r="F39" i="5" s="1"/>
  <c r="F4" i="5"/>
  <c r="D4" i="5"/>
  <c r="D4" i="4"/>
  <c r="I10" i="3"/>
  <c r="I26" i="3"/>
  <c r="I3" i="3"/>
  <c r="F31" i="3"/>
  <c r="F18" i="3"/>
  <c r="D3" i="3"/>
  <c r="J4" i="2"/>
  <c r="J6" i="2"/>
  <c r="J10" i="2"/>
  <c r="J12" i="2"/>
  <c r="J14" i="2"/>
  <c r="J18" i="2"/>
  <c r="J19" i="2"/>
  <c r="J20" i="2"/>
  <c r="J22" i="2"/>
  <c r="J24" i="2"/>
  <c r="J26" i="2"/>
  <c r="J3" i="2"/>
  <c r="G10" i="2"/>
  <c r="G14" i="2"/>
  <c r="G7" i="2"/>
  <c r="G15" i="2"/>
  <c r="G16" i="2"/>
  <c r="G19" i="2"/>
  <c r="G27" i="2"/>
  <c r="G3" i="2"/>
  <c r="E4" i="2"/>
  <c r="E3" i="2"/>
  <c r="D4" i="1"/>
  <c r="D3" i="1"/>
  <c r="F5" i="1"/>
  <c r="F6" i="1"/>
  <c r="F8" i="1"/>
  <c r="F9" i="1"/>
  <c r="F10" i="1"/>
  <c r="F12" i="1"/>
  <c r="F13" i="1"/>
  <c r="F16" i="1"/>
  <c r="F17" i="1"/>
  <c r="F21" i="1"/>
  <c r="F22" i="1"/>
  <c r="F24" i="1"/>
  <c r="F25" i="1"/>
  <c r="F26" i="1"/>
  <c r="F28" i="1"/>
  <c r="F29" i="1"/>
  <c r="F32" i="1"/>
  <c r="F33" i="1"/>
  <c r="F37" i="1"/>
  <c r="F38" i="1"/>
  <c r="F40" i="1"/>
  <c r="F41" i="1"/>
  <c r="F42" i="1"/>
  <c r="F44" i="1"/>
  <c r="F45" i="1"/>
  <c r="F48" i="1"/>
  <c r="F49" i="1"/>
  <c r="F53" i="1"/>
  <c r="F54" i="1"/>
  <c r="F56" i="1"/>
  <c r="F57" i="1"/>
  <c r="F58" i="1"/>
  <c r="F60" i="1"/>
  <c r="F61" i="1"/>
  <c r="F64" i="1"/>
  <c r="F65" i="1"/>
  <c r="F69" i="1"/>
  <c r="F70" i="1"/>
  <c r="F72" i="1"/>
  <c r="F73" i="1"/>
  <c r="F74" i="1"/>
  <c r="F76" i="1"/>
  <c r="F77" i="1"/>
  <c r="F80" i="1"/>
  <c r="F81" i="1"/>
  <c r="F85" i="1"/>
  <c r="F86" i="1"/>
  <c r="F88" i="1"/>
  <c r="F89" i="1"/>
  <c r="F90" i="1"/>
  <c r="F92" i="1"/>
  <c r="F93" i="1"/>
  <c r="F96" i="1"/>
  <c r="F97" i="1"/>
  <c r="F101" i="1"/>
  <c r="F102" i="1"/>
  <c r="F104" i="1"/>
  <c r="F105" i="1"/>
  <c r="F106" i="1"/>
  <c r="F108" i="1"/>
  <c r="F109" i="1"/>
  <c r="F112" i="1"/>
  <c r="F113" i="1"/>
  <c r="F117" i="1"/>
  <c r="F118" i="1"/>
  <c r="F120" i="1"/>
  <c r="F121" i="1"/>
  <c r="F122" i="1"/>
  <c r="F124" i="1"/>
  <c r="F125" i="1"/>
  <c r="F128" i="1"/>
  <c r="F129" i="1"/>
  <c r="F133" i="1"/>
  <c r="F134" i="1"/>
  <c r="F136" i="1"/>
  <c r="F137" i="1"/>
  <c r="F138" i="1"/>
  <c r="F140" i="1"/>
  <c r="F141" i="1"/>
  <c r="F144" i="1"/>
  <c r="F145" i="1"/>
  <c r="F149" i="1"/>
  <c r="F150" i="1"/>
  <c r="F152" i="1"/>
  <c r="F153" i="1"/>
  <c r="F154" i="1"/>
  <c r="F156" i="1"/>
  <c r="F157" i="1"/>
  <c r="F160" i="1"/>
  <c r="F161" i="1"/>
  <c r="F165" i="1"/>
  <c r="F166" i="1"/>
  <c r="F168" i="1"/>
  <c r="F169" i="1"/>
  <c r="F170" i="1"/>
  <c r="F172" i="1"/>
  <c r="F173" i="1"/>
  <c r="F176" i="1"/>
  <c r="F177" i="1"/>
  <c r="F181" i="1"/>
  <c r="F182" i="1"/>
  <c r="F184" i="1"/>
  <c r="F185" i="1"/>
  <c r="F186" i="1"/>
  <c r="F188" i="1"/>
  <c r="F189" i="1"/>
  <c r="F192" i="1"/>
  <c r="F193" i="1"/>
  <c r="F197" i="1"/>
  <c r="F198" i="1"/>
  <c r="F200" i="1"/>
  <c r="F201" i="1"/>
  <c r="F202" i="1"/>
  <c r="F204" i="1"/>
  <c r="F205" i="1"/>
  <c r="F208" i="1"/>
  <c r="F209" i="1"/>
  <c r="F212" i="1"/>
  <c r="F213" i="1"/>
  <c r="F214" i="1"/>
  <c r="F216" i="1"/>
  <c r="F217" i="1"/>
  <c r="W29" i="1"/>
  <c r="W3" i="1"/>
  <c r="W12" i="1"/>
  <c r="AA5" i="1" s="1"/>
  <c r="W18" i="1" s="1"/>
  <c r="W4" i="1"/>
  <c r="AB6" i="1" s="1"/>
  <c r="AC6" i="1" s="1"/>
  <c r="F116" i="1" l="1"/>
  <c r="F100" i="1"/>
  <c r="F84" i="1"/>
  <c r="F78" i="1"/>
  <c r="F68" i="1"/>
  <c r="F62" i="1"/>
  <c r="F52" i="1"/>
  <c r="F46" i="1"/>
  <c r="F114" i="1"/>
  <c r="F98" i="1"/>
  <c r="F82" i="1"/>
  <c r="F66" i="1"/>
  <c r="F50" i="1"/>
  <c r="F119" i="1"/>
  <c r="K41" i="1"/>
  <c r="L41" i="1" s="1"/>
  <c r="F111" i="1"/>
  <c r="K33" i="1"/>
  <c r="L33" i="1" s="1"/>
  <c r="F103" i="1"/>
  <c r="K25" i="1"/>
  <c r="L25" i="1" s="1"/>
  <c r="F95" i="1"/>
  <c r="K17" i="1"/>
  <c r="L17" i="1" s="1"/>
  <c r="F87" i="1"/>
  <c r="K9" i="1"/>
  <c r="L9" i="1" s="1"/>
  <c r="F79" i="1"/>
  <c r="H40" i="1"/>
  <c r="I40" i="1" s="1"/>
  <c r="F75" i="1"/>
  <c r="H36" i="1"/>
  <c r="I36" i="1" s="1"/>
  <c r="F67" i="1"/>
  <c r="H28" i="1"/>
  <c r="I28" i="1" s="1"/>
  <c r="F59" i="1"/>
  <c r="H20" i="1"/>
  <c r="I20" i="1" s="1"/>
  <c r="F51" i="1"/>
  <c r="H12" i="1"/>
  <c r="I12" i="1" s="1"/>
  <c r="F115" i="1"/>
  <c r="K37" i="1"/>
  <c r="L37" i="1" s="1"/>
  <c r="F107" i="1"/>
  <c r="K29" i="1"/>
  <c r="L29" i="1" s="1"/>
  <c r="F99" i="1"/>
  <c r="K21" i="1"/>
  <c r="L21" i="1" s="1"/>
  <c r="F91" i="1"/>
  <c r="K13" i="1"/>
  <c r="L13" i="1" s="1"/>
  <c r="F83" i="1"/>
  <c r="K5" i="1"/>
  <c r="L5" i="1" s="1"/>
  <c r="F71" i="1"/>
  <c r="H32" i="1"/>
  <c r="I32" i="1" s="1"/>
  <c r="F63" i="1"/>
  <c r="H24" i="1"/>
  <c r="I24" i="1" s="1"/>
  <c r="F55" i="1"/>
  <c r="H16" i="1"/>
  <c r="I16" i="1" s="1"/>
  <c r="F47" i="1"/>
  <c r="H8" i="1"/>
  <c r="I8" i="1" s="1"/>
  <c r="F43" i="1"/>
  <c r="H4" i="1"/>
  <c r="I4" i="1" s="1"/>
  <c r="AB4" i="1"/>
  <c r="AC4" i="1" s="1"/>
  <c r="W23" i="1"/>
  <c r="W25" i="1"/>
  <c r="AB2" i="1"/>
  <c r="AC2" i="1" s="1"/>
  <c r="AB3" i="1"/>
  <c r="AC3" i="1" s="1"/>
  <c r="AA6" i="1"/>
  <c r="W19" i="1" s="1"/>
  <c r="AD6" i="1" s="1"/>
  <c r="W22" i="1"/>
  <c r="W26" i="1"/>
  <c r="AB5" i="1"/>
  <c r="AC5" i="1" s="1"/>
  <c r="AD5" i="1" s="1"/>
  <c r="AA4" i="1"/>
  <c r="W17" i="1" s="1"/>
  <c r="AD4" i="1" s="1"/>
  <c r="AA2" i="1"/>
  <c r="W15" i="1" s="1"/>
  <c r="AA3" i="1"/>
  <c r="W16" i="1" s="1"/>
  <c r="W24" i="1"/>
  <c r="A4" i="5"/>
  <c r="A4" i="4"/>
  <c r="A4" i="3"/>
  <c r="A5" i="2"/>
  <c r="A5" i="1"/>
  <c r="D5" i="1" s="1"/>
  <c r="D5" i="5" l="1"/>
  <c r="K4" i="5"/>
  <c r="D5" i="4"/>
  <c r="N4" i="4"/>
  <c r="E5" i="2"/>
  <c r="L5" i="2"/>
  <c r="D4" i="3"/>
  <c r="K4" i="3"/>
  <c r="A6" i="1"/>
  <c r="AD2" i="1"/>
  <c r="A5" i="5"/>
  <c r="A6" i="2"/>
  <c r="A5" i="4"/>
  <c r="N5" i="4" s="1"/>
  <c r="A5" i="3"/>
  <c r="K5" i="3" s="1"/>
  <c r="AD3" i="1"/>
  <c r="E6" i="2" l="1"/>
  <c r="L6" i="2"/>
  <c r="A6" i="5"/>
  <c r="K6" i="5" s="1"/>
  <c r="K5" i="5"/>
  <c r="D6" i="5"/>
  <c r="A7" i="2"/>
  <c r="L7" i="2" s="1"/>
  <c r="A7" i="1"/>
  <c r="D6" i="1"/>
  <c r="A6" i="4"/>
  <c r="N6" i="4" s="1"/>
  <c r="D6" i="4"/>
  <c r="A6" i="3"/>
  <c r="K6" i="3" s="1"/>
  <c r="D5" i="3"/>
  <c r="E7" i="2"/>
  <c r="A8" i="2"/>
  <c r="L8" i="2" s="1"/>
  <c r="D7" i="5" l="1"/>
  <c r="A7" i="5"/>
  <c r="K7" i="5" s="1"/>
  <c r="A8" i="1"/>
  <c r="D7" i="1"/>
  <c r="A7" i="4"/>
  <c r="N7" i="4" s="1"/>
  <c r="D7" i="4"/>
  <c r="A7" i="3"/>
  <c r="K7" i="3" s="1"/>
  <c r="D6" i="3"/>
  <c r="A9" i="2"/>
  <c r="L9" i="2" s="1"/>
  <c r="E8" i="2"/>
  <c r="D8" i="5" l="1"/>
  <c r="A8" i="5"/>
  <c r="K8" i="5" s="1"/>
  <c r="A9" i="1"/>
  <c r="D8" i="1"/>
  <c r="D9" i="5"/>
  <c r="A8" i="4"/>
  <c r="N8" i="4" s="1"/>
  <c r="D8" i="4"/>
  <c r="A8" i="3"/>
  <c r="K8" i="3" s="1"/>
  <c r="D7" i="3"/>
  <c r="A10" i="2"/>
  <c r="L10" i="2" s="1"/>
  <c r="E9" i="2"/>
  <c r="A9" i="5" l="1"/>
  <c r="K9" i="5" s="1"/>
  <c r="A10" i="1"/>
  <c r="D9" i="1"/>
  <c r="A10" i="5"/>
  <c r="K10" i="5" s="1"/>
  <c r="D10" i="5"/>
  <c r="A9" i="4"/>
  <c r="N9" i="4" s="1"/>
  <c r="D9" i="4"/>
  <c r="A9" i="3"/>
  <c r="K9" i="3" s="1"/>
  <c r="D8" i="3"/>
  <c r="A11" i="2"/>
  <c r="L11" i="2" s="1"/>
  <c r="E10" i="2"/>
  <c r="A11" i="1" l="1"/>
  <c r="D10" i="1"/>
  <c r="A11" i="5"/>
  <c r="K11" i="5" s="1"/>
  <c r="D11" i="5"/>
  <c r="A10" i="4"/>
  <c r="N10" i="4" s="1"/>
  <c r="D10" i="4"/>
  <c r="A10" i="3"/>
  <c r="K10" i="3" s="1"/>
  <c r="D9" i="3"/>
  <c r="A12" i="2"/>
  <c r="L12" i="2" s="1"/>
  <c r="E11" i="2"/>
  <c r="A12" i="1" l="1"/>
  <c r="D11" i="1"/>
  <c r="A12" i="5"/>
  <c r="K12" i="5" s="1"/>
  <c r="D12" i="5"/>
  <c r="A11" i="4"/>
  <c r="N11" i="4" s="1"/>
  <c r="D11" i="4"/>
  <c r="A11" i="3"/>
  <c r="K11" i="3" s="1"/>
  <c r="D10" i="3"/>
  <c r="A13" i="2"/>
  <c r="L13" i="2" s="1"/>
  <c r="E12" i="2"/>
  <c r="A13" i="1" l="1"/>
  <c r="D12" i="1"/>
  <c r="A13" i="5"/>
  <c r="K13" i="5" s="1"/>
  <c r="D13" i="5"/>
  <c r="A12" i="4"/>
  <c r="N12" i="4" s="1"/>
  <c r="D12" i="4"/>
  <c r="A12" i="3"/>
  <c r="K12" i="3" s="1"/>
  <c r="D11" i="3"/>
  <c r="A14" i="2"/>
  <c r="L14" i="2" s="1"/>
  <c r="E13" i="2"/>
  <c r="A14" i="1" l="1"/>
  <c r="D13" i="1"/>
  <c r="A14" i="5"/>
  <c r="K14" i="5" s="1"/>
  <c r="D14" i="5"/>
  <c r="A13" i="4"/>
  <c r="N13" i="4" s="1"/>
  <c r="D13" i="4"/>
  <c r="A13" i="3"/>
  <c r="K13" i="3" s="1"/>
  <c r="D12" i="3"/>
  <c r="A15" i="2"/>
  <c r="L15" i="2" s="1"/>
  <c r="E14" i="2"/>
  <c r="A15" i="1" l="1"/>
  <c r="D14" i="1"/>
  <c r="A15" i="5"/>
  <c r="K15" i="5" s="1"/>
  <c r="D15" i="5"/>
  <c r="A14" i="4"/>
  <c r="N14" i="4" s="1"/>
  <c r="D14" i="4"/>
  <c r="A14" i="3"/>
  <c r="K14" i="3" s="1"/>
  <c r="D13" i="3"/>
  <c r="A16" i="2"/>
  <c r="L16" i="2" s="1"/>
  <c r="E15" i="2"/>
  <c r="A16" i="1" l="1"/>
  <c r="D15" i="1"/>
  <c r="A16" i="5"/>
  <c r="K16" i="5" s="1"/>
  <c r="D16" i="5"/>
  <c r="A15" i="4"/>
  <c r="N15" i="4" s="1"/>
  <c r="D15" i="4"/>
  <c r="A15" i="3"/>
  <c r="K15" i="3" s="1"/>
  <c r="D14" i="3"/>
  <c r="A17" i="2"/>
  <c r="L17" i="2" s="1"/>
  <c r="E16" i="2"/>
  <c r="A17" i="1" l="1"/>
  <c r="D16" i="1"/>
  <c r="A17" i="5"/>
  <c r="K17" i="5" s="1"/>
  <c r="D17" i="5"/>
  <c r="A16" i="4"/>
  <c r="N16" i="4" s="1"/>
  <c r="D16" i="4"/>
  <c r="A16" i="3"/>
  <c r="K16" i="3" s="1"/>
  <c r="D15" i="3"/>
  <c r="A18" i="2"/>
  <c r="L18" i="2" s="1"/>
  <c r="E17" i="2"/>
  <c r="A18" i="1" l="1"/>
  <c r="D17" i="1"/>
  <c r="A18" i="5"/>
  <c r="K18" i="5" s="1"/>
  <c r="D18" i="5"/>
  <c r="A17" i="4"/>
  <c r="N17" i="4" s="1"/>
  <c r="D17" i="4"/>
  <c r="A17" i="3"/>
  <c r="K17" i="3" s="1"/>
  <c r="D16" i="3"/>
  <c r="A19" i="2"/>
  <c r="L19" i="2" s="1"/>
  <c r="E18" i="2"/>
  <c r="A19" i="1" l="1"/>
  <c r="D18" i="1"/>
  <c r="A19" i="5"/>
  <c r="K19" i="5" s="1"/>
  <c r="D19" i="5"/>
  <c r="A18" i="4"/>
  <c r="N18" i="4" s="1"/>
  <c r="D18" i="4"/>
  <c r="A18" i="3"/>
  <c r="K18" i="3" s="1"/>
  <c r="D17" i="3"/>
  <c r="A20" i="2"/>
  <c r="L20" i="2" s="1"/>
  <c r="E19" i="2"/>
  <c r="A20" i="1" l="1"/>
  <c r="D19" i="1"/>
  <c r="A20" i="5"/>
  <c r="K20" i="5" s="1"/>
  <c r="D20" i="5"/>
  <c r="A19" i="4"/>
  <c r="N19" i="4" s="1"/>
  <c r="D19" i="4"/>
  <c r="A19" i="3"/>
  <c r="K19" i="3" s="1"/>
  <c r="D18" i="3"/>
  <c r="A21" i="2"/>
  <c r="L21" i="2" s="1"/>
  <c r="E20" i="2"/>
  <c r="A21" i="1" l="1"/>
  <c r="D20" i="1"/>
  <c r="A21" i="5"/>
  <c r="K21" i="5" s="1"/>
  <c r="D21" i="5"/>
  <c r="A20" i="4"/>
  <c r="N20" i="4" s="1"/>
  <c r="D20" i="4"/>
  <c r="A20" i="3"/>
  <c r="K20" i="3" s="1"/>
  <c r="D19" i="3"/>
  <c r="A22" i="2"/>
  <c r="L22" i="2" s="1"/>
  <c r="E21" i="2"/>
  <c r="A22" i="1" l="1"/>
  <c r="D21" i="1"/>
  <c r="A22" i="5"/>
  <c r="K22" i="5" s="1"/>
  <c r="D22" i="5"/>
  <c r="A21" i="4"/>
  <c r="N21" i="4" s="1"/>
  <c r="D21" i="4"/>
  <c r="A21" i="3"/>
  <c r="K21" i="3" s="1"/>
  <c r="D20" i="3"/>
  <c r="A23" i="2"/>
  <c r="L23" i="2" s="1"/>
  <c r="E22" i="2"/>
  <c r="A23" i="1" l="1"/>
  <c r="D22" i="1"/>
  <c r="A23" i="5"/>
  <c r="K23" i="5" s="1"/>
  <c r="D23" i="5"/>
  <c r="A22" i="4"/>
  <c r="N22" i="4" s="1"/>
  <c r="D22" i="4"/>
  <c r="A22" i="3"/>
  <c r="K22" i="3" s="1"/>
  <c r="D21" i="3"/>
  <c r="A24" i="2"/>
  <c r="L24" i="2" s="1"/>
  <c r="E23" i="2"/>
  <c r="A24" i="1" l="1"/>
  <c r="D23" i="1"/>
  <c r="A24" i="5"/>
  <c r="K24" i="5" s="1"/>
  <c r="D24" i="5"/>
  <c r="A23" i="4"/>
  <c r="N23" i="4" s="1"/>
  <c r="D23" i="4"/>
  <c r="A23" i="3"/>
  <c r="K23" i="3" s="1"/>
  <c r="D22" i="3"/>
  <c r="A25" i="2"/>
  <c r="L25" i="2" s="1"/>
  <c r="E24" i="2"/>
  <c r="A25" i="1" l="1"/>
  <c r="D24" i="1"/>
  <c r="A25" i="5"/>
  <c r="K25" i="5" s="1"/>
  <c r="D25" i="5"/>
  <c r="A24" i="4"/>
  <c r="N24" i="4" s="1"/>
  <c r="D24" i="4"/>
  <c r="A24" i="3"/>
  <c r="K24" i="3" s="1"/>
  <c r="D23" i="3"/>
  <c r="A26" i="2"/>
  <c r="L26" i="2" s="1"/>
  <c r="E25" i="2"/>
  <c r="A26" i="1" l="1"/>
  <c r="D25" i="1"/>
  <c r="A26" i="5"/>
  <c r="K26" i="5" s="1"/>
  <c r="D26" i="5"/>
  <c r="A25" i="4"/>
  <c r="N25" i="4" s="1"/>
  <c r="D25" i="4"/>
  <c r="A25" i="3"/>
  <c r="K25" i="3" s="1"/>
  <c r="D24" i="3"/>
  <c r="A27" i="2"/>
  <c r="L27" i="2" s="1"/>
  <c r="E26" i="2"/>
  <c r="A27" i="1" l="1"/>
  <c r="D26" i="1"/>
  <c r="A27" i="5"/>
  <c r="K27" i="5" s="1"/>
  <c r="D27" i="5"/>
  <c r="A26" i="4"/>
  <c r="N26" i="4" s="1"/>
  <c r="D26" i="4"/>
  <c r="A26" i="3"/>
  <c r="K26" i="3" s="1"/>
  <c r="D25" i="3"/>
  <c r="A28" i="2"/>
  <c r="L28" i="2" s="1"/>
  <c r="E27" i="2"/>
  <c r="A28" i="1" l="1"/>
  <c r="D27" i="1"/>
  <c r="A28" i="5"/>
  <c r="K28" i="5" s="1"/>
  <c r="D28" i="5"/>
  <c r="A27" i="4"/>
  <c r="N27" i="4" s="1"/>
  <c r="D27" i="4"/>
  <c r="A27" i="3"/>
  <c r="K27" i="3" s="1"/>
  <c r="D26" i="3"/>
  <c r="A29" i="2"/>
  <c r="L29" i="2" s="1"/>
  <c r="E28" i="2"/>
  <c r="A29" i="1" l="1"/>
  <c r="D28" i="1"/>
  <c r="A29" i="5"/>
  <c r="K29" i="5" s="1"/>
  <c r="D29" i="5"/>
  <c r="A28" i="4"/>
  <c r="N28" i="4" s="1"/>
  <c r="D28" i="4"/>
  <c r="A28" i="3"/>
  <c r="K28" i="3" s="1"/>
  <c r="D27" i="3"/>
  <c r="A30" i="2"/>
  <c r="L30" i="2" s="1"/>
  <c r="H3" i="2"/>
  <c r="A30" i="1" l="1"/>
  <c r="D29" i="1"/>
  <c r="A30" i="5"/>
  <c r="K30" i="5" s="1"/>
  <c r="D30" i="5"/>
  <c r="A29" i="4"/>
  <c r="N29" i="4" s="1"/>
  <c r="D29" i="4"/>
  <c r="A29" i="3"/>
  <c r="K29" i="3" s="1"/>
  <c r="D28" i="3"/>
  <c r="A31" i="2"/>
  <c r="L31" i="2" s="1"/>
  <c r="H4" i="2"/>
  <c r="A31" i="1" l="1"/>
  <c r="D30" i="1"/>
  <c r="A31" i="5"/>
  <c r="K31" i="5" s="1"/>
  <c r="D31" i="5"/>
  <c r="A30" i="4"/>
  <c r="N30" i="4" s="1"/>
  <c r="D30" i="4"/>
  <c r="A30" i="3"/>
  <c r="K30" i="3" s="1"/>
  <c r="D29" i="3"/>
  <c r="A32" i="2"/>
  <c r="L32" i="2" s="1"/>
  <c r="H5" i="2"/>
  <c r="A32" i="1" l="1"/>
  <c r="D31" i="1"/>
  <c r="A32" i="5"/>
  <c r="K32" i="5" s="1"/>
  <c r="D32" i="5"/>
  <c r="A31" i="4"/>
  <c r="N31" i="4" s="1"/>
  <c r="D31" i="4"/>
  <c r="A31" i="3"/>
  <c r="K31" i="3" s="1"/>
  <c r="D30" i="3"/>
  <c r="A33" i="2"/>
  <c r="L33" i="2" s="1"/>
  <c r="H6" i="2"/>
  <c r="A33" i="1" l="1"/>
  <c r="D32" i="1"/>
  <c r="A33" i="5"/>
  <c r="K33" i="5" s="1"/>
  <c r="D33" i="5"/>
  <c r="A32" i="4"/>
  <c r="N32" i="4" s="1"/>
  <c r="D32" i="4"/>
  <c r="A32" i="3"/>
  <c r="K32" i="3" s="1"/>
  <c r="D31" i="3"/>
  <c r="A34" i="2"/>
  <c r="L34" i="2" s="1"/>
  <c r="H7" i="2"/>
  <c r="A34" i="1" l="1"/>
  <c r="D33" i="1"/>
  <c r="A34" i="5"/>
  <c r="K34" i="5" s="1"/>
  <c r="D34" i="5"/>
  <c r="A33" i="4"/>
  <c r="N33" i="4" s="1"/>
  <c r="D33" i="4"/>
  <c r="A33" i="3"/>
  <c r="K33" i="3" s="1"/>
  <c r="G3" i="3"/>
  <c r="A35" i="2"/>
  <c r="L35" i="2" s="1"/>
  <c r="H8" i="2"/>
  <c r="A35" i="1" l="1"/>
  <c r="D34" i="1"/>
  <c r="A35" i="5"/>
  <c r="K35" i="5" s="1"/>
  <c r="D35" i="5"/>
  <c r="A34" i="4"/>
  <c r="N34" i="4" s="1"/>
  <c r="D34" i="4"/>
  <c r="A34" i="3"/>
  <c r="K34" i="3" s="1"/>
  <c r="G4" i="3"/>
  <c r="A36" i="2"/>
  <c r="L36" i="2" s="1"/>
  <c r="H9" i="2"/>
  <c r="A36" i="1" l="1"/>
  <c r="D35" i="1"/>
  <c r="A36" i="5"/>
  <c r="K36" i="5" s="1"/>
  <c r="D36" i="5"/>
  <c r="A35" i="4"/>
  <c r="N35" i="4" s="1"/>
  <c r="D35" i="4"/>
  <c r="A35" i="3"/>
  <c r="K35" i="3" s="1"/>
  <c r="G5" i="3"/>
  <c r="A37" i="2"/>
  <c r="L37" i="2" s="1"/>
  <c r="H10" i="2"/>
  <c r="A37" i="1" l="1"/>
  <c r="D36" i="1"/>
  <c r="A37" i="5"/>
  <c r="K37" i="5" s="1"/>
  <c r="D37" i="5"/>
  <c r="A36" i="4"/>
  <c r="N36" i="4" s="1"/>
  <c r="D36" i="4"/>
  <c r="A36" i="3"/>
  <c r="K36" i="3" s="1"/>
  <c r="G6" i="3"/>
  <c r="A38" i="2"/>
  <c r="L38" i="2" s="1"/>
  <c r="H11" i="2"/>
  <c r="A38" i="1" l="1"/>
  <c r="D37" i="1"/>
  <c r="A38" i="5"/>
  <c r="K38" i="5" s="1"/>
  <c r="D38" i="5"/>
  <c r="A37" i="4"/>
  <c r="N37" i="4" s="1"/>
  <c r="D37" i="4"/>
  <c r="A37" i="3"/>
  <c r="K37" i="3" s="1"/>
  <c r="G7" i="3"/>
  <c r="A39" i="2"/>
  <c r="L39" i="2" s="1"/>
  <c r="H12" i="2"/>
  <c r="A39" i="1" l="1"/>
  <c r="D38" i="1"/>
  <c r="A39" i="5"/>
  <c r="K39" i="5" s="1"/>
  <c r="D39" i="5"/>
  <c r="A38" i="4"/>
  <c r="N38" i="4" s="1"/>
  <c r="D38" i="4"/>
  <c r="A38" i="3"/>
  <c r="K38" i="3" s="1"/>
  <c r="G8" i="3"/>
  <c r="A40" i="2"/>
  <c r="L40" i="2" s="1"/>
  <c r="H13" i="2"/>
  <c r="A40" i="1" l="1"/>
  <c r="D39" i="1"/>
  <c r="A40" i="5"/>
  <c r="K40" i="5" s="1"/>
  <c r="G4" i="5"/>
  <c r="A39" i="4"/>
  <c r="N39" i="4" s="1"/>
  <c r="D39" i="4"/>
  <c r="A39" i="3"/>
  <c r="K39" i="3" s="1"/>
  <c r="G9" i="3"/>
  <c r="A41" i="2"/>
  <c r="L41" i="2" s="1"/>
  <c r="H14" i="2"/>
  <c r="A41" i="1" l="1"/>
  <c r="D40" i="1"/>
  <c r="A41" i="5"/>
  <c r="K41" i="5" s="1"/>
  <c r="G5" i="5"/>
  <c r="A40" i="4"/>
  <c r="N40" i="4" s="1"/>
  <c r="D40" i="4"/>
  <c r="A40" i="3"/>
  <c r="K40" i="3" s="1"/>
  <c r="G10" i="3"/>
  <c r="A42" i="2"/>
  <c r="L42" i="2" s="1"/>
  <c r="H15" i="2"/>
  <c r="A42" i="1" l="1"/>
  <c r="D41" i="1"/>
  <c r="A42" i="5"/>
  <c r="K42" i="5" s="1"/>
  <c r="G6" i="5"/>
  <c r="A41" i="4"/>
  <c r="D41" i="4"/>
  <c r="A41" i="3"/>
  <c r="K41" i="3" s="1"/>
  <c r="G11" i="3"/>
  <c r="A43" i="2"/>
  <c r="L43" i="2" s="1"/>
  <c r="H16" i="2"/>
  <c r="G4" i="4" l="1"/>
  <c r="N41" i="4"/>
  <c r="A43" i="1"/>
  <c r="D42" i="1"/>
  <c r="A43" i="5"/>
  <c r="K43" i="5" s="1"/>
  <c r="G7" i="5"/>
  <c r="A42" i="4"/>
  <c r="A42" i="3"/>
  <c r="K42" i="3" s="1"/>
  <c r="G12" i="3"/>
  <c r="A44" i="2"/>
  <c r="L44" i="2" s="1"/>
  <c r="H17" i="2"/>
  <c r="G5" i="4" l="1"/>
  <c r="N42" i="4"/>
  <c r="A44" i="1"/>
  <c r="D43" i="1"/>
  <c r="A44" i="5"/>
  <c r="K44" i="5" s="1"/>
  <c r="G8" i="5"/>
  <c r="A43" i="4"/>
  <c r="A43" i="3"/>
  <c r="K43" i="3" s="1"/>
  <c r="G13" i="3"/>
  <c r="A45" i="2"/>
  <c r="L45" i="2" s="1"/>
  <c r="H18" i="2"/>
  <c r="G6" i="4" l="1"/>
  <c r="N43" i="4"/>
  <c r="A45" i="1"/>
  <c r="D44" i="1"/>
  <c r="A45" i="5"/>
  <c r="K45" i="5" s="1"/>
  <c r="G9" i="5"/>
  <c r="A44" i="4"/>
  <c r="N44" i="4" s="1"/>
  <c r="A44" i="3"/>
  <c r="K44" i="3" s="1"/>
  <c r="G14" i="3"/>
  <c r="A46" i="2"/>
  <c r="L46" i="2" s="1"/>
  <c r="H19" i="2"/>
  <c r="A46" i="1" l="1"/>
  <c r="D45" i="1"/>
  <c r="A46" i="5"/>
  <c r="K46" i="5" s="1"/>
  <c r="G10" i="5"/>
  <c r="A45" i="4"/>
  <c r="N45" i="4" s="1"/>
  <c r="G7" i="4"/>
  <c r="A45" i="3"/>
  <c r="K45" i="3" s="1"/>
  <c r="G15" i="3"/>
  <c r="A47" i="2"/>
  <c r="L47" i="2" s="1"/>
  <c r="H20" i="2"/>
  <c r="A47" i="1" l="1"/>
  <c r="D46" i="1"/>
  <c r="A47" i="5"/>
  <c r="K47" i="5" s="1"/>
  <c r="G11" i="5"/>
  <c r="A46" i="4"/>
  <c r="N46" i="4" s="1"/>
  <c r="G8" i="4"/>
  <c r="A46" i="3"/>
  <c r="K46" i="3" s="1"/>
  <c r="G16" i="3"/>
  <c r="A48" i="2"/>
  <c r="L48" i="2" s="1"/>
  <c r="H21" i="2"/>
  <c r="A48" i="1" l="1"/>
  <c r="D47" i="1"/>
  <c r="A48" i="5"/>
  <c r="K48" i="5" s="1"/>
  <c r="G12" i="5"/>
  <c r="A47" i="4"/>
  <c r="N47" i="4" s="1"/>
  <c r="G9" i="4"/>
  <c r="A47" i="3"/>
  <c r="K47" i="3" s="1"/>
  <c r="G17" i="3"/>
  <c r="A49" i="2"/>
  <c r="L49" i="2" s="1"/>
  <c r="H22" i="2"/>
  <c r="A49" i="1" l="1"/>
  <c r="D48" i="1"/>
  <c r="A49" i="5"/>
  <c r="K49" i="5" s="1"/>
  <c r="G13" i="5"/>
  <c r="A48" i="4"/>
  <c r="N48" i="4" s="1"/>
  <c r="G10" i="4"/>
  <c r="A48" i="3"/>
  <c r="K48" i="3" s="1"/>
  <c r="G18" i="3"/>
  <c r="A50" i="2"/>
  <c r="L50" i="2" s="1"/>
  <c r="H23" i="2"/>
  <c r="A50" i="1" l="1"/>
  <c r="D49" i="1"/>
  <c r="A50" i="5"/>
  <c r="K50" i="5" s="1"/>
  <c r="G14" i="5"/>
  <c r="A49" i="4"/>
  <c r="N49" i="4" s="1"/>
  <c r="G11" i="4"/>
  <c r="A49" i="3"/>
  <c r="K49" i="3" s="1"/>
  <c r="G19" i="3"/>
  <c r="A51" i="2"/>
  <c r="L51" i="2" s="1"/>
  <c r="H24" i="2"/>
  <c r="A51" i="1" l="1"/>
  <c r="D50" i="1"/>
  <c r="A51" i="5"/>
  <c r="K51" i="5" s="1"/>
  <c r="G15" i="5"/>
  <c r="A50" i="4"/>
  <c r="N50" i="4" s="1"/>
  <c r="G12" i="4"/>
  <c r="A50" i="3"/>
  <c r="K50" i="3" s="1"/>
  <c r="G20" i="3"/>
  <c r="A52" i="2"/>
  <c r="L52" i="2" s="1"/>
  <c r="H25" i="2"/>
  <c r="A52" i="1" l="1"/>
  <c r="D51" i="1"/>
  <c r="A52" i="5"/>
  <c r="K52" i="5" s="1"/>
  <c r="G16" i="5"/>
  <c r="A51" i="4"/>
  <c r="N51" i="4" s="1"/>
  <c r="G13" i="4"/>
  <c r="A51" i="3"/>
  <c r="K51" i="3" s="1"/>
  <c r="G21" i="3"/>
  <c r="A53" i="2"/>
  <c r="H26" i="2"/>
  <c r="H27" i="2" l="1"/>
  <c r="L53" i="2"/>
  <c r="A53" i="1"/>
  <c r="D52" i="1"/>
  <c r="A53" i="5"/>
  <c r="K53" i="5" s="1"/>
  <c r="G17" i="5"/>
  <c r="A52" i="4"/>
  <c r="N52" i="4" s="1"/>
  <c r="G14" i="4"/>
  <c r="A52" i="3"/>
  <c r="K52" i="3" s="1"/>
  <c r="G22" i="3"/>
  <c r="A54" i="1" l="1"/>
  <c r="D53" i="1"/>
  <c r="A54" i="5"/>
  <c r="K54" i="5" s="1"/>
  <c r="G18" i="5"/>
  <c r="A53" i="4"/>
  <c r="N53" i="4" s="1"/>
  <c r="G15" i="4"/>
  <c r="A53" i="3"/>
  <c r="K53" i="3" s="1"/>
  <c r="G23" i="3"/>
  <c r="A55" i="1" l="1"/>
  <c r="D54" i="1"/>
  <c r="A55" i="5"/>
  <c r="K55" i="5" s="1"/>
  <c r="G19" i="5"/>
  <c r="A54" i="4"/>
  <c r="N54" i="4" s="1"/>
  <c r="G16" i="4"/>
  <c r="A54" i="3"/>
  <c r="K54" i="3" s="1"/>
  <c r="G24" i="3"/>
  <c r="A56" i="1" l="1"/>
  <c r="D55" i="1"/>
  <c r="A56" i="5"/>
  <c r="K56" i="5" s="1"/>
  <c r="G20" i="5"/>
  <c r="A55" i="4"/>
  <c r="N55" i="4" s="1"/>
  <c r="G17" i="4"/>
  <c r="A55" i="3"/>
  <c r="K55" i="3" s="1"/>
  <c r="G25" i="3"/>
  <c r="A57" i="1" l="1"/>
  <c r="D56" i="1"/>
  <c r="A57" i="5"/>
  <c r="K57" i="5" s="1"/>
  <c r="G21" i="5"/>
  <c r="A56" i="4"/>
  <c r="N56" i="4" s="1"/>
  <c r="G18" i="4"/>
  <c r="A56" i="3"/>
  <c r="K56" i="3" s="1"/>
  <c r="G26" i="3"/>
  <c r="A58" i="1" l="1"/>
  <c r="D57" i="1"/>
  <c r="A58" i="5"/>
  <c r="K58" i="5" s="1"/>
  <c r="G22" i="5"/>
  <c r="A57" i="4"/>
  <c r="N57" i="4" s="1"/>
  <c r="G19" i="4"/>
  <c r="A57" i="3"/>
  <c r="K57" i="3" s="1"/>
  <c r="G27" i="3"/>
  <c r="A59" i="1" l="1"/>
  <c r="D58" i="1"/>
  <c r="A59" i="5"/>
  <c r="K59" i="5" s="1"/>
  <c r="G23" i="5"/>
  <c r="A58" i="4"/>
  <c r="N58" i="4" s="1"/>
  <c r="G20" i="4"/>
  <c r="A58" i="3"/>
  <c r="K58" i="3" s="1"/>
  <c r="G28" i="3"/>
  <c r="A60" i="1" l="1"/>
  <c r="D59" i="1"/>
  <c r="A60" i="5"/>
  <c r="K60" i="5" s="1"/>
  <c r="G24" i="5"/>
  <c r="A59" i="4"/>
  <c r="N59" i="4" s="1"/>
  <c r="G21" i="4"/>
  <c r="A59" i="3"/>
  <c r="G29" i="3"/>
  <c r="G30" i="3" l="1"/>
  <c r="K59" i="3"/>
  <c r="A61" i="1"/>
  <c r="D60" i="1"/>
  <c r="A61" i="5"/>
  <c r="K61" i="5" s="1"/>
  <c r="G25" i="5"/>
  <c r="A60" i="4"/>
  <c r="N60" i="4" s="1"/>
  <c r="G22" i="4"/>
  <c r="A62" i="1" l="1"/>
  <c r="D61" i="1"/>
  <c r="A62" i="5"/>
  <c r="K62" i="5" s="1"/>
  <c r="G26" i="5"/>
  <c r="A61" i="4"/>
  <c r="N61" i="4" s="1"/>
  <c r="G23" i="4"/>
  <c r="A63" i="1" l="1"/>
  <c r="D62" i="1"/>
  <c r="A63" i="5"/>
  <c r="K63" i="5" s="1"/>
  <c r="G27" i="5"/>
  <c r="A62" i="4"/>
  <c r="N62" i="4" s="1"/>
  <c r="G24" i="4"/>
  <c r="A64" i="1" l="1"/>
  <c r="D63" i="1"/>
  <c r="A64" i="5"/>
  <c r="K64" i="5" s="1"/>
  <c r="G28" i="5"/>
  <c r="A63" i="4"/>
  <c r="N63" i="4" s="1"/>
  <c r="G25" i="4"/>
  <c r="A65" i="1" l="1"/>
  <c r="D64" i="1"/>
  <c r="A65" i="5"/>
  <c r="K65" i="5" s="1"/>
  <c r="G29" i="5"/>
  <c r="A64" i="4"/>
  <c r="N64" i="4" s="1"/>
  <c r="G26" i="4"/>
  <c r="A66" i="1" l="1"/>
  <c r="D65" i="1"/>
  <c r="A66" i="5"/>
  <c r="K66" i="5" s="1"/>
  <c r="G30" i="5"/>
  <c r="A65" i="4"/>
  <c r="N65" i="4" s="1"/>
  <c r="G27" i="4"/>
  <c r="A67" i="1" l="1"/>
  <c r="D66" i="1"/>
  <c r="A67" i="5"/>
  <c r="K67" i="5" s="1"/>
  <c r="G31" i="5"/>
  <c r="A66" i="4"/>
  <c r="N66" i="4" s="1"/>
  <c r="G28" i="4"/>
  <c r="A68" i="1" l="1"/>
  <c r="D67" i="1"/>
  <c r="A68" i="5"/>
  <c r="K68" i="5" s="1"/>
  <c r="G32" i="5"/>
  <c r="A67" i="4"/>
  <c r="N67" i="4" s="1"/>
  <c r="G29" i="4"/>
  <c r="A69" i="1" l="1"/>
  <c r="D68" i="1"/>
  <c r="A69" i="5"/>
  <c r="K69" i="5" s="1"/>
  <c r="G33" i="5"/>
  <c r="A68" i="4"/>
  <c r="N68" i="4" s="1"/>
  <c r="G30" i="4"/>
  <c r="A70" i="1" l="1"/>
  <c r="D69" i="1"/>
  <c r="A70" i="5"/>
  <c r="K70" i="5" s="1"/>
  <c r="G34" i="5"/>
  <c r="A69" i="4"/>
  <c r="N69" i="4" s="1"/>
  <c r="G31" i="4"/>
  <c r="A71" i="1" l="1"/>
  <c r="D70" i="1"/>
  <c r="A71" i="5"/>
  <c r="K71" i="5" s="1"/>
  <c r="G35" i="5"/>
  <c r="A70" i="4"/>
  <c r="N70" i="4" s="1"/>
  <c r="G32" i="4"/>
  <c r="A72" i="1" l="1"/>
  <c r="D71" i="1"/>
  <c r="A72" i="5"/>
  <c r="K72" i="5" s="1"/>
  <c r="G36" i="5"/>
  <c r="A71" i="4"/>
  <c r="N71" i="4" s="1"/>
  <c r="G33" i="4"/>
  <c r="A73" i="1" l="1"/>
  <c r="D72" i="1"/>
  <c r="A73" i="5"/>
  <c r="G37" i="5"/>
  <c r="A72" i="4"/>
  <c r="N72" i="4" s="1"/>
  <c r="G34" i="4"/>
  <c r="G38" i="5" l="1"/>
  <c r="K73" i="5"/>
  <c r="A74" i="1"/>
  <c r="D73" i="1"/>
  <c r="A73" i="4"/>
  <c r="N73" i="4" s="1"/>
  <c r="G35" i="4"/>
  <c r="A75" i="1" l="1"/>
  <c r="D74" i="1"/>
  <c r="A74" i="4"/>
  <c r="N74" i="4" s="1"/>
  <c r="G36" i="4"/>
  <c r="A76" i="1" l="1"/>
  <c r="D75" i="1"/>
  <c r="A75" i="4"/>
  <c r="N75" i="4" s="1"/>
  <c r="G37" i="4"/>
  <c r="A77" i="1" l="1"/>
  <c r="D76" i="1"/>
  <c r="A76" i="4"/>
  <c r="N76" i="4" s="1"/>
  <c r="G38" i="4"/>
  <c r="A78" i="1" l="1"/>
  <c r="D77" i="1"/>
  <c r="A77" i="4"/>
  <c r="N77" i="4" s="1"/>
  <c r="G39" i="4"/>
  <c r="A79" i="1" l="1"/>
  <c r="D78" i="1"/>
  <c r="A78" i="4"/>
  <c r="N78" i="4" s="1"/>
  <c r="G40" i="4"/>
  <c r="A80" i="1" l="1"/>
  <c r="D79" i="1"/>
  <c r="A79" i="4"/>
  <c r="N79" i="4" s="1"/>
  <c r="G41" i="4"/>
  <c r="A81" i="1" l="1"/>
  <c r="D80" i="1"/>
  <c r="A80" i="4"/>
  <c r="N80" i="4" s="1"/>
  <c r="J4" i="4"/>
  <c r="A82" i="1" l="1"/>
  <c r="D81" i="1"/>
  <c r="A81" i="4"/>
  <c r="N81" i="4" s="1"/>
  <c r="J5" i="4"/>
  <c r="A83" i="1" l="1"/>
  <c r="D82" i="1"/>
  <c r="A82" i="4"/>
  <c r="N82" i="4" s="1"/>
  <c r="J6" i="4"/>
  <c r="A84" i="1" l="1"/>
  <c r="D83" i="1"/>
  <c r="A83" i="4"/>
  <c r="N83" i="4" s="1"/>
  <c r="J7" i="4"/>
  <c r="A85" i="1" l="1"/>
  <c r="D84" i="1"/>
  <c r="A84" i="4"/>
  <c r="N84" i="4" s="1"/>
  <c r="J8" i="4"/>
  <c r="A86" i="1" l="1"/>
  <c r="D85" i="1"/>
  <c r="A85" i="4"/>
  <c r="N85" i="4" s="1"/>
  <c r="J9" i="4"/>
  <c r="A87" i="1" l="1"/>
  <c r="D86" i="1"/>
  <c r="A86" i="4"/>
  <c r="N86" i="4" s="1"/>
  <c r="J10" i="4"/>
  <c r="A88" i="1" l="1"/>
  <c r="D87" i="1"/>
  <c r="A87" i="4"/>
  <c r="N87" i="4" s="1"/>
  <c r="J11" i="4"/>
  <c r="A89" i="1" l="1"/>
  <c r="D88" i="1"/>
  <c r="A88" i="4"/>
  <c r="J12" i="4"/>
  <c r="J13" i="4" l="1"/>
  <c r="N88" i="4"/>
  <c r="A90" i="1"/>
  <c r="D89" i="1"/>
  <c r="A91" i="1" l="1"/>
  <c r="D90" i="1"/>
  <c r="A92" i="1" l="1"/>
  <c r="D91" i="1"/>
  <c r="A93" i="1" l="1"/>
  <c r="D92" i="1"/>
  <c r="A94" i="1" l="1"/>
  <c r="D93" i="1"/>
  <c r="A95" i="1" l="1"/>
  <c r="D94" i="1"/>
  <c r="A96" i="1" l="1"/>
  <c r="D95" i="1"/>
  <c r="A97" i="1" l="1"/>
  <c r="D96" i="1"/>
  <c r="A98" i="1" l="1"/>
  <c r="D97" i="1"/>
  <c r="A99" i="1" l="1"/>
  <c r="D98" i="1"/>
  <c r="A100" i="1" l="1"/>
  <c r="D99" i="1"/>
  <c r="A101" i="1" l="1"/>
  <c r="D100" i="1"/>
  <c r="A102" i="1" l="1"/>
  <c r="D101" i="1"/>
  <c r="A103" i="1" l="1"/>
  <c r="D102" i="1"/>
  <c r="A104" i="1" l="1"/>
  <c r="D103" i="1"/>
  <c r="A105" i="1" l="1"/>
  <c r="D104" i="1"/>
  <c r="A106" i="1" l="1"/>
  <c r="D105" i="1"/>
  <c r="A107" i="1" l="1"/>
  <c r="D106" i="1"/>
  <c r="A108" i="1" l="1"/>
  <c r="D107" i="1"/>
  <c r="A109" i="1" l="1"/>
  <c r="D108" i="1"/>
  <c r="A110" i="1" l="1"/>
  <c r="D109" i="1"/>
  <c r="A111" i="1" l="1"/>
  <c r="D110" i="1"/>
  <c r="A112" i="1" l="1"/>
  <c r="D111" i="1"/>
  <c r="A113" i="1" l="1"/>
  <c r="D112" i="1"/>
  <c r="A114" i="1" l="1"/>
  <c r="D113" i="1"/>
  <c r="A115" i="1" l="1"/>
  <c r="D114" i="1"/>
  <c r="A116" i="1" l="1"/>
  <c r="D115" i="1"/>
  <c r="A117" i="1" l="1"/>
  <c r="D116" i="1"/>
  <c r="A118" i="1" l="1"/>
  <c r="D117" i="1"/>
  <c r="A119" i="1" l="1"/>
  <c r="D118" i="1"/>
  <c r="A120" i="1" l="1"/>
  <c r="D119" i="1"/>
  <c r="A121" i="1" l="1"/>
  <c r="D120" i="1"/>
  <c r="A122" i="1" l="1"/>
  <c r="D121" i="1"/>
  <c r="A123" i="1" l="1"/>
  <c r="D122" i="1"/>
  <c r="A124" i="1" l="1"/>
  <c r="D123" i="1"/>
  <c r="A125" i="1" l="1"/>
  <c r="D124" i="1"/>
  <c r="A126" i="1" l="1"/>
  <c r="D125" i="1"/>
  <c r="A127" i="1" l="1"/>
  <c r="D126" i="1"/>
  <c r="A128" i="1" l="1"/>
  <c r="D127" i="1"/>
  <c r="A129" i="1" l="1"/>
  <c r="D128" i="1"/>
  <c r="A130" i="1" l="1"/>
  <c r="D129" i="1"/>
  <c r="A131" i="1" l="1"/>
  <c r="D130" i="1"/>
  <c r="A132" i="1" l="1"/>
  <c r="D131" i="1"/>
  <c r="A133" i="1" l="1"/>
  <c r="D132" i="1"/>
  <c r="A134" i="1" l="1"/>
  <c r="D133" i="1"/>
  <c r="A135" i="1" l="1"/>
  <c r="D134" i="1"/>
  <c r="A136" i="1" l="1"/>
  <c r="D135" i="1"/>
  <c r="A137" i="1" l="1"/>
  <c r="D136" i="1"/>
  <c r="A138" i="1" l="1"/>
  <c r="D137" i="1"/>
  <c r="A139" i="1" l="1"/>
  <c r="D138" i="1"/>
  <c r="A140" i="1" l="1"/>
  <c r="D139" i="1"/>
  <c r="A141" i="1" l="1"/>
  <c r="D140" i="1"/>
  <c r="A142" i="1" l="1"/>
  <c r="D141" i="1"/>
  <c r="A143" i="1" l="1"/>
  <c r="D142" i="1"/>
  <c r="A144" i="1" l="1"/>
  <c r="D143" i="1"/>
  <c r="A145" i="1" l="1"/>
  <c r="D144" i="1"/>
  <c r="A146" i="1" l="1"/>
  <c r="D145" i="1"/>
  <c r="A147" i="1" l="1"/>
  <c r="D146" i="1"/>
  <c r="A148" i="1" l="1"/>
  <c r="D147" i="1"/>
  <c r="A149" i="1" l="1"/>
  <c r="D148" i="1"/>
  <c r="A150" i="1" l="1"/>
  <c r="D149" i="1"/>
  <c r="A151" i="1" l="1"/>
  <c r="D150" i="1"/>
  <c r="A152" i="1" l="1"/>
  <c r="D151" i="1"/>
  <c r="A153" i="1" l="1"/>
  <c r="D152" i="1"/>
  <c r="A154" i="1" l="1"/>
  <c r="D153" i="1"/>
  <c r="A155" i="1" l="1"/>
  <c r="D154" i="1"/>
  <c r="A156" i="1" l="1"/>
  <c r="D155" i="1"/>
  <c r="A157" i="1" l="1"/>
  <c r="D156" i="1"/>
  <c r="A158" i="1" l="1"/>
  <c r="D157" i="1"/>
  <c r="A159" i="1" l="1"/>
  <c r="D158" i="1"/>
  <c r="A160" i="1" l="1"/>
  <c r="D159" i="1"/>
  <c r="A161" i="1" l="1"/>
  <c r="D160" i="1"/>
  <c r="A162" i="1" l="1"/>
  <c r="D161" i="1"/>
  <c r="A163" i="1" l="1"/>
  <c r="D162" i="1"/>
  <c r="A164" i="1" l="1"/>
  <c r="D163" i="1"/>
  <c r="A165" i="1" l="1"/>
  <c r="D164" i="1"/>
  <c r="A166" i="1" l="1"/>
  <c r="D165" i="1"/>
  <c r="A167" i="1" l="1"/>
  <c r="D166" i="1"/>
  <c r="A168" i="1" l="1"/>
  <c r="D167" i="1"/>
  <c r="A169" i="1" l="1"/>
  <c r="D168" i="1"/>
  <c r="A170" i="1" l="1"/>
  <c r="D169" i="1"/>
  <c r="A171" i="1" l="1"/>
  <c r="D170" i="1"/>
  <c r="A172" i="1" l="1"/>
  <c r="D171" i="1"/>
  <c r="A173" i="1" l="1"/>
  <c r="D172" i="1"/>
  <c r="A174" i="1" l="1"/>
  <c r="D173" i="1"/>
  <c r="A175" i="1" l="1"/>
  <c r="D174" i="1"/>
  <c r="A176" i="1" l="1"/>
  <c r="D175" i="1"/>
  <c r="A177" i="1" l="1"/>
  <c r="D176" i="1"/>
  <c r="A178" i="1" l="1"/>
  <c r="D177" i="1"/>
  <c r="A179" i="1" l="1"/>
  <c r="D178" i="1"/>
  <c r="A180" i="1" l="1"/>
  <c r="D179" i="1"/>
  <c r="A181" i="1" l="1"/>
  <c r="D180" i="1"/>
  <c r="A182" i="1" l="1"/>
  <c r="D181" i="1"/>
  <c r="A183" i="1" l="1"/>
  <c r="D182" i="1"/>
  <c r="A184" i="1" l="1"/>
  <c r="D183" i="1"/>
  <c r="A185" i="1" l="1"/>
  <c r="D184" i="1"/>
  <c r="A186" i="1" l="1"/>
  <c r="D185" i="1"/>
  <c r="A187" i="1" l="1"/>
  <c r="D186" i="1"/>
  <c r="A188" i="1" l="1"/>
  <c r="D187" i="1"/>
  <c r="A189" i="1" l="1"/>
  <c r="D188" i="1"/>
  <c r="A190" i="1" l="1"/>
  <c r="D189" i="1"/>
  <c r="A191" i="1" l="1"/>
  <c r="D190" i="1"/>
  <c r="A192" i="1" l="1"/>
  <c r="D191" i="1"/>
  <c r="A193" i="1" l="1"/>
  <c r="D192" i="1"/>
  <c r="A194" i="1" l="1"/>
  <c r="D193" i="1"/>
  <c r="A195" i="1" l="1"/>
  <c r="D194" i="1"/>
  <c r="A196" i="1" l="1"/>
  <c r="D195" i="1"/>
  <c r="A197" i="1" l="1"/>
  <c r="D196" i="1"/>
  <c r="A198" i="1" l="1"/>
  <c r="D197" i="1"/>
  <c r="A199" i="1" l="1"/>
  <c r="D198" i="1"/>
  <c r="A200" i="1" l="1"/>
  <c r="D199" i="1"/>
  <c r="A201" i="1" l="1"/>
  <c r="D200" i="1"/>
  <c r="A202" i="1" l="1"/>
  <c r="D201" i="1"/>
  <c r="A203" i="1" l="1"/>
  <c r="D202" i="1"/>
  <c r="A204" i="1" l="1"/>
  <c r="D203" i="1"/>
  <c r="A205" i="1" l="1"/>
  <c r="D204" i="1"/>
  <c r="A206" i="1" l="1"/>
  <c r="D205" i="1"/>
  <c r="A207" i="1" l="1"/>
  <c r="D206" i="1"/>
  <c r="A208" i="1" l="1"/>
  <c r="D207" i="1"/>
  <c r="A209" i="1" l="1"/>
  <c r="D208" i="1"/>
  <c r="A210" i="1" l="1"/>
  <c r="D209" i="1"/>
  <c r="A211" i="1" l="1"/>
  <c r="D210" i="1"/>
  <c r="A212" i="1" l="1"/>
  <c r="D211" i="1"/>
  <c r="A213" i="1" l="1"/>
  <c r="D212" i="1"/>
  <c r="A214" i="1" l="1"/>
  <c r="D213" i="1"/>
  <c r="A215" i="1" l="1"/>
  <c r="D214" i="1"/>
  <c r="A216" i="1" l="1"/>
  <c r="D215" i="1"/>
  <c r="A217" i="1" l="1"/>
  <c r="D216" i="1"/>
  <c r="A218" i="1" l="1"/>
  <c r="D217" i="1"/>
  <c r="A219" i="1" l="1"/>
  <c r="D219" i="1" s="1"/>
  <c r="D218" i="1"/>
</calcChain>
</file>

<file path=xl/sharedStrings.xml><?xml version="1.0" encoding="utf-8"?>
<sst xmlns="http://schemas.openxmlformats.org/spreadsheetml/2006/main" count="170" uniqueCount="64">
  <si>
    <t>Test 1</t>
  </si>
  <si>
    <t>Elongation (in)</t>
  </si>
  <si>
    <t>Time (s)</t>
  </si>
  <si>
    <t>Test 2</t>
  </si>
  <si>
    <t>Test 3</t>
  </si>
  <si>
    <t>Test 4</t>
  </si>
  <si>
    <t>Test 5</t>
  </si>
  <si>
    <t>Test</t>
  </si>
  <si>
    <t>Weight</t>
  </si>
  <si>
    <r>
      <t>Temperature (</t>
    </r>
    <r>
      <rPr>
        <sz val="11"/>
        <color theme="1"/>
        <rFont val="Calibri"/>
        <family val="2"/>
      </rPr>
      <t>°C)</t>
    </r>
  </si>
  <si>
    <t>Mass (kg)</t>
  </si>
  <si>
    <t>Area</t>
  </si>
  <si>
    <t>Wire</t>
  </si>
  <si>
    <t>Stress (MPa)</t>
  </si>
  <si>
    <t>Trial</t>
  </si>
  <si>
    <t>diameter</t>
  </si>
  <si>
    <t>Average</t>
  </si>
  <si>
    <t>Wire Diameter (mm)</t>
  </si>
  <si>
    <t>Weight (N)</t>
  </si>
  <si>
    <t>Column1</t>
  </si>
  <si>
    <t>Strain</t>
  </si>
  <si>
    <t>Length (in)</t>
  </si>
  <si>
    <t>Length (mm)</t>
  </si>
  <si>
    <r>
      <rPr>
        <sz val="11"/>
        <color theme="1"/>
        <rFont val="Calibri"/>
        <family val="2"/>
      </rPr>
      <t>ΔL</t>
    </r>
    <r>
      <rPr>
        <sz val="11"/>
        <color theme="1"/>
        <rFont val="Calibri"/>
        <family val="2"/>
        <scheme val="minor"/>
      </rPr>
      <t xml:space="preserve"> (in)</t>
    </r>
  </si>
  <si>
    <t>ΔL (in)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</si>
  <si>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</si>
  <si>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</si>
  <si>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</si>
  <si>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</si>
  <si>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</si>
  <si>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</si>
  <si>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</si>
  <si>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</si>
  <si>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</si>
  <si>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</si>
  <si>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</si>
  <si>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</si>
  <si>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</si>
  <si>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</si>
  <si>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</si>
  <si>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</si>
  <si>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</si>
  <si>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a</t>
  </si>
  <si>
    <t>b</t>
  </si>
  <si>
    <t>c</t>
  </si>
  <si>
    <t>d</t>
  </si>
  <si>
    <t>e</t>
  </si>
  <si>
    <t>f</t>
  </si>
  <si>
    <t>Time (min)</t>
  </si>
  <si>
    <t>strain</t>
  </si>
  <si>
    <r>
      <t xml:space="preserve">Strain, </t>
    </r>
    <r>
      <rPr>
        <sz val="11"/>
        <color theme="1"/>
        <rFont val="Calibri"/>
        <family val="2"/>
      </rPr>
      <t>ε</t>
    </r>
  </si>
  <si>
    <t>Trials</t>
  </si>
  <si>
    <t>Temperature (°C)</t>
  </si>
  <si>
    <t>εss</t>
  </si>
  <si>
    <t>Tf (min)</t>
  </si>
  <si>
    <t>Temperature (K)</t>
  </si>
  <si>
    <r>
      <t>1/T (K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</si>
  <si>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Ln(</t>
    </r>
    <r>
      <rPr>
        <sz val="11"/>
        <color theme="1"/>
        <rFont val="Calibri"/>
        <family val="2"/>
      </rPr>
      <t>ε)</t>
    </r>
  </si>
  <si>
    <t>log(Stress)</t>
  </si>
  <si>
    <t>log(Strain)</t>
  </si>
  <si>
    <t>rupture time</t>
  </si>
  <si>
    <t>log(stress)</t>
  </si>
  <si>
    <t>L-M Parameter</t>
  </si>
  <si>
    <r>
      <t>log(</t>
    </r>
    <r>
      <rPr>
        <sz val="11"/>
        <color theme="1"/>
        <rFont val="Times New Roman"/>
        <family val="1"/>
      </rPr>
      <t>σ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</si>
</sst>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000000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</fills>
  <borders count="3">
    <border>
      <left/>
      <right/>
      <top/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6" fontId="0" fillId="4" borderId="1" xfId="0" applyNumberFormat="1" applyFont="1" applyFill="1" applyBorder="1" applyAlignment="1">
      <alignment horizontal="center" vertical="center"/>
    </xf>
    <xf numFmtId="164" fontId="0" fillId="4" borderId="1" xfId="0" applyNumberFormat="1" applyFont="1" applyFill="1" applyBorder="1" applyAlignment="1">
      <alignment horizontal="center" vertical="center"/>
    </xf>
    <xf numFmtId="166" fontId="0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6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6" fontId="0" fillId="0" borderId="0" xfId="0" applyNumberFormat="1"/>
    <xf numFmtId="16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1" fillId="2" borderId="0" xfId="1" applyNumberFormat="1" applyAlignment="1">
      <alignment horizontal="center" vertical="center"/>
    </xf>
    <xf numFmtId="166" fontId="1" fillId="2" borderId="0" xfId="1" applyNumberFormat="1" applyAlignment="1">
      <alignment horizontal="center" vertical="center"/>
    </xf>
    <xf numFmtId="0" fontId="1" fillId="2" borderId="0" xfId="1" applyAlignment="1">
      <alignment horizontal="center" vertical="center"/>
    </xf>
    <xf numFmtId="0" fontId="1" fillId="2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Satisfaisant" xfId="1" builtinId="26"/>
  </cellStyles>
  <dxfs count="80">
    <dxf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vertical/>
        <horizontal/>
      </border>
    </dxf>
    <dxf>
      <numFmt numFmtId="164" formatCode="0.00000"/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numFmt numFmtId="164" formatCode="0.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.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D75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1 Creep Curve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5231798211016"/>
          <c:y val="0.125"/>
          <c:w val="0.79933202338778686"/>
          <c:h val="0.7378765233963589"/>
        </c:manualLayout>
      </c:layout>
      <c:scatterChart>
        <c:scatterStyle val="smoothMarker"/>
        <c:varyColors val="0"/>
        <c:ser>
          <c:idx val="0"/>
          <c:order val="0"/>
          <c:tx>
            <c:v>Test 1</c:v>
          </c:tx>
          <c:spPr>
            <a:ln w="15875" cap="rnd" cmpd="sng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2"/>
            <c:spPr>
              <a:solidFill>
                <a:schemeClr val="bg1">
                  <a:lumMod val="50000"/>
                </a:schemeClr>
              </a:solidFill>
              <a:ln w="0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xVal>
            <c:numRef>
              <c:f>'Test 1'!$D$3:$D$219</c:f>
              <c:numCache>
                <c:formatCode>0.000</c:formatCode>
                <c:ptCount val="217"/>
                <c:pt idx="0">
                  <c:v>0</c:v>
                </c:pt>
                <c:pt idx="1">
                  <c:v>0.16666666666666666</c:v>
                </c:pt>
                <c:pt idx="2">
                  <c:v>0.33333333333333331</c:v>
                </c:pt>
                <c:pt idx="3">
                  <c:v>0.5</c:v>
                </c:pt>
                <c:pt idx="4">
                  <c:v>0.66666666666666663</c:v>
                </c:pt>
                <c:pt idx="5">
                  <c:v>0.83333333333333337</c:v>
                </c:pt>
                <c:pt idx="6">
                  <c:v>1</c:v>
                </c:pt>
                <c:pt idx="7">
                  <c:v>1.1666666666666667</c:v>
                </c:pt>
                <c:pt idx="8">
                  <c:v>1.3333333333333333</c:v>
                </c:pt>
                <c:pt idx="9">
                  <c:v>1.5</c:v>
                </c:pt>
                <c:pt idx="10">
                  <c:v>1.6666666666666667</c:v>
                </c:pt>
                <c:pt idx="11">
                  <c:v>1.8333333333333333</c:v>
                </c:pt>
                <c:pt idx="12">
                  <c:v>2</c:v>
                </c:pt>
                <c:pt idx="13">
                  <c:v>2.1666666666666665</c:v>
                </c:pt>
                <c:pt idx="14">
                  <c:v>2.3333333333333335</c:v>
                </c:pt>
                <c:pt idx="15">
                  <c:v>2.5</c:v>
                </c:pt>
                <c:pt idx="16">
                  <c:v>2.6666666666666665</c:v>
                </c:pt>
                <c:pt idx="17">
                  <c:v>2.8333333333333335</c:v>
                </c:pt>
                <c:pt idx="18">
                  <c:v>3</c:v>
                </c:pt>
                <c:pt idx="19">
                  <c:v>3.1666666666666665</c:v>
                </c:pt>
                <c:pt idx="20">
                  <c:v>3.3333333333333335</c:v>
                </c:pt>
                <c:pt idx="21">
                  <c:v>3.5</c:v>
                </c:pt>
                <c:pt idx="22">
                  <c:v>3.6666666666666665</c:v>
                </c:pt>
                <c:pt idx="23">
                  <c:v>3.8333333333333335</c:v>
                </c:pt>
                <c:pt idx="24">
                  <c:v>4</c:v>
                </c:pt>
                <c:pt idx="25">
                  <c:v>4.166666666666667</c:v>
                </c:pt>
                <c:pt idx="26">
                  <c:v>4.333333333333333</c:v>
                </c:pt>
                <c:pt idx="27">
                  <c:v>4.5</c:v>
                </c:pt>
                <c:pt idx="28">
                  <c:v>4.666666666666667</c:v>
                </c:pt>
                <c:pt idx="29">
                  <c:v>4.833333333333333</c:v>
                </c:pt>
                <c:pt idx="30">
                  <c:v>5</c:v>
                </c:pt>
                <c:pt idx="31">
                  <c:v>5.166666666666667</c:v>
                </c:pt>
                <c:pt idx="32">
                  <c:v>5.333333333333333</c:v>
                </c:pt>
                <c:pt idx="33">
                  <c:v>5.5</c:v>
                </c:pt>
                <c:pt idx="34">
                  <c:v>5.666666666666667</c:v>
                </c:pt>
                <c:pt idx="35">
                  <c:v>5.833333333333333</c:v>
                </c:pt>
                <c:pt idx="36">
                  <c:v>6</c:v>
                </c:pt>
                <c:pt idx="37">
                  <c:v>6.166666666666667</c:v>
                </c:pt>
                <c:pt idx="38">
                  <c:v>6.333333333333333</c:v>
                </c:pt>
                <c:pt idx="39">
                  <c:v>6.5</c:v>
                </c:pt>
                <c:pt idx="40">
                  <c:v>6.666666666666667</c:v>
                </c:pt>
                <c:pt idx="41">
                  <c:v>6.833333333333333</c:v>
                </c:pt>
                <c:pt idx="42">
                  <c:v>7</c:v>
                </c:pt>
                <c:pt idx="43">
                  <c:v>7.166666666666667</c:v>
                </c:pt>
                <c:pt idx="44">
                  <c:v>7.333333333333333</c:v>
                </c:pt>
                <c:pt idx="45">
                  <c:v>7.5</c:v>
                </c:pt>
                <c:pt idx="46">
                  <c:v>7.666666666666667</c:v>
                </c:pt>
                <c:pt idx="47">
                  <c:v>7.833333333333333</c:v>
                </c:pt>
                <c:pt idx="48">
                  <c:v>8</c:v>
                </c:pt>
                <c:pt idx="49">
                  <c:v>8.1666666666666661</c:v>
                </c:pt>
                <c:pt idx="50">
                  <c:v>8.3333333333333339</c:v>
                </c:pt>
                <c:pt idx="51">
                  <c:v>8.5</c:v>
                </c:pt>
                <c:pt idx="52">
                  <c:v>8.6666666666666661</c:v>
                </c:pt>
                <c:pt idx="53">
                  <c:v>8.8333333333333339</c:v>
                </c:pt>
                <c:pt idx="54">
                  <c:v>9</c:v>
                </c:pt>
                <c:pt idx="55">
                  <c:v>9.1666666666666661</c:v>
                </c:pt>
                <c:pt idx="56">
                  <c:v>9.3333333333333339</c:v>
                </c:pt>
                <c:pt idx="57">
                  <c:v>9.5</c:v>
                </c:pt>
                <c:pt idx="58">
                  <c:v>9.6666666666666661</c:v>
                </c:pt>
                <c:pt idx="59">
                  <c:v>9.8333333333333339</c:v>
                </c:pt>
                <c:pt idx="60">
                  <c:v>10</c:v>
                </c:pt>
                <c:pt idx="61">
                  <c:v>10.166666666666666</c:v>
                </c:pt>
                <c:pt idx="62">
                  <c:v>10.333333333333334</c:v>
                </c:pt>
                <c:pt idx="63">
                  <c:v>10.5</c:v>
                </c:pt>
                <c:pt idx="64">
                  <c:v>10.666666666666666</c:v>
                </c:pt>
                <c:pt idx="65">
                  <c:v>10.833333333333334</c:v>
                </c:pt>
                <c:pt idx="66">
                  <c:v>11</c:v>
                </c:pt>
                <c:pt idx="67">
                  <c:v>11.166666666666666</c:v>
                </c:pt>
                <c:pt idx="68">
                  <c:v>11.333333333333334</c:v>
                </c:pt>
                <c:pt idx="69">
                  <c:v>11.5</c:v>
                </c:pt>
                <c:pt idx="70">
                  <c:v>11.666666666666666</c:v>
                </c:pt>
                <c:pt idx="71">
                  <c:v>11.833333333333334</c:v>
                </c:pt>
                <c:pt idx="72">
                  <c:v>12</c:v>
                </c:pt>
                <c:pt idx="73">
                  <c:v>12.166666666666666</c:v>
                </c:pt>
                <c:pt idx="74">
                  <c:v>12.333333333333334</c:v>
                </c:pt>
                <c:pt idx="75">
                  <c:v>12.5</c:v>
                </c:pt>
                <c:pt idx="76">
                  <c:v>12.666666666666666</c:v>
                </c:pt>
                <c:pt idx="77">
                  <c:v>12.833333333333334</c:v>
                </c:pt>
                <c:pt idx="78">
                  <c:v>13</c:v>
                </c:pt>
                <c:pt idx="79">
                  <c:v>13.166666666666666</c:v>
                </c:pt>
                <c:pt idx="80">
                  <c:v>13.333333333333334</c:v>
                </c:pt>
                <c:pt idx="81">
                  <c:v>13.5</c:v>
                </c:pt>
                <c:pt idx="82">
                  <c:v>13.666666666666666</c:v>
                </c:pt>
                <c:pt idx="83">
                  <c:v>13.833333333333334</c:v>
                </c:pt>
                <c:pt idx="84">
                  <c:v>14</c:v>
                </c:pt>
                <c:pt idx="85">
                  <c:v>14.166666666666666</c:v>
                </c:pt>
                <c:pt idx="86">
                  <c:v>14.333333333333334</c:v>
                </c:pt>
                <c:pt idx="87">
                  <c:v>14.5</c:v>
                </c:pt>
                <c:pt idx="88">
                  <c:v>14.666666666666666</c:v>
                </c:pt>
                <c:pt idx="89">
                  <c:v>14.833333333333334</c:v>
                </c:pt>
                <c:pt idx="90">
                  <c:v>15</c:v>
                </c:pt>
                <c:pt idx="91">
                  <c:v>15.166666666666666</c:v>
                </c:pt>
                <c:pt idx="92">
                  <c:v>15.333333333333334</c:v>
                </c:pt>
                <c:pt idx="93">
                  <c:v>15.5</c:v>
                </c:pt>
                <c:pt idx="94">
                  <c:v>15.666666666666666</c:v>
                </c:pt>
                <c:pt idx="95">
                  <c:v>15.833333333333334</c:v>
                </c:pt>
                <c:pt idx="96">
                  <c:v>16</c:v>
                </c:pt>
                <c:pt idx="97">
                  <c:v>16.166666666666668</c:v>
                </c:pt>
                <c:pt idx="98">
                  <c:v>16.333333333333332</c:v>
                </c:pt>
                <c:pt idx="99">
                  <c:v>16.5</c:v>
                </c:pt>
                <c:pt idx="100">
                  <c:v>16.666666666666668</c:v>
                </c:pt>
                <c:pt idx="101">
                  <c:v>16.833333333333332</c:v>
                </c:pt>
                <c:pt idx="102">
                  <c:v>17</c:v>
                </c:pt>
                <c:pt idx="103">
                  <c:v>17.166666666666668</c:v>
                </c:pt>
                <c:pt idx="104">
                  <c:v>17.333333333333332</c:v>
                </c:pt>
                <c:pt idx="105">
                  <c:v>17.5</c:v>
                </c:pt>
                <c:pt idx="106">
                  <c:v>17.666666666666668</c:v>
                </c:pt>
                <c:pt idx="107">
                  <c:v>17.833333333333332</c:v>
                </c:pt>
                <c:pt idx="108">
                  <c:v>18</c:v>
                </c:pt>
                <c:pt idx="109">
                  <c:v>18.166666666666668</c:v>
                </c:pt>
                <c:pt idx="110">
                  <c:v>18.333333333333332</c:v>
                </c:pt>
                <c:pt idx="111">
                  <c:v>18.5</c:v>
                </c:pt>
                <c:pt idx="112">
                  <c:v>18.666666666666668</c:v>
                </c:pt>
                <c:pt idx="113">
                  <c:v>18.833333333333332</c:v>
                </c:pt>
                <c:pt idx="114">
                  <c:v>19</c:v>
                </c:pt>
                <c:pt idx="115">
                  <c:v>19.166666666666668</c:v>
                </c:pt>
                <c:pt idx="116">
                  <c:v>19.333333333333332</c:v>
                </c:pt>
                <c:pt idx="117">
                  <c:v>19.5</c:v>
                </c:pt>
                <c:pt idx="118">
                  <c:v>19.666666666666668</c:v>
                </c:pt>
                <c:pt idx="119">
                  <c:v>19.833333333333332</c:v>
                </c:pt>
                <c:pt idx="120">
                  <c:v>20</c:v>
                </c:pt>
                <c:pt idx="121">
                  <c:v>20.166666666666668</c:v>
                </c:pt>
                <c:pt idx="122">
                  <c:v>20.333333333333332</c:v>
                </c:pt>
                <c:pt idx="123">
                  <c:v>20.5</c:v>
                </c:pt>
                <c:pt idx="124">
                  <c:v>20.666666666666668</c:v>
                </c:pt>
                <c:pt idx="125">
                  <c:v>20.833333333333332</c:v>
                </c:pt>
                <c:pt idx="126">
                  <c:v>21</c:v>
                </c:pt>
                <c:pt idx="127">
                  <c:v>21.166666666666668</c:v>
                </c:pt>
                <c:pt idx="128">
                  <c:v>21.333333333333332</c:v>
                </c:pt>
                <c:pt idx="129">
                  <c:v>21.5</c:v>
                </c:pt>
                <c:pt idx="130">
                  <c:v>21.666666666666668</c:v>
                </c:pt>
                <c:pt idx="131">
                  <c:v>21.833333333333332</c:v>
                </c:pt>
                <c:pt idx="132">
                  <c:v>22</c:v>
                </c:pt>
                <c:pt idx="133">
                  <c:v>22.166666666666668</c:v>
                </c:pt>
                <c:pt idx="134">
                  <c:v>22.333333333333332</c:v>
                </c:pt>
                <c:pt idx="135">
                  <c:v>22.5</c:v>
                </c:pt>
                <c:pt idx="136">
                  <c:v>22.666666666666668</c:v>
                </c:pt>
                <c:pt idx="137">
                  <c:v>22.833333333333332</c:v>
                </c:pt>
                <c:pt idx="138">
                  <c:v>23</c:v>
                </c:pt>
                <c:pt idx="139">
                  <c:v>23.166666666666668</c:v>
                </c:pt>
                <c:pt idx="140">
                  <c:v>23.333333333333332</c:v>
                </c:pt>
                <c:pt idx="141">
                  <c:v>23.5</c:v>
                </c:pt>
                <c:pt idx="142">
                  <c:v>23.666666666666668</c:v>
                </c:pt>
                <c:pt idx="143">
                  <c:v>23.833333333333332</c:v>
                </c:pt>
                <c:pt idx="144">
                  <c:v>24</c:v>
                </c:pt>
                <c:pt idx="145">
                  <c:v>24.166666666666668</c:v>
                </c:pt>
                <c:pt idx="146">
                  <c:v>24.333333333333332</c:v>
                </c:pt>
                <c:pt idx="147">
                  <c:v>24.5</c:v>
                </c:pt>
                <c:pt idx="148">
                  <c:v>24.666666666666668</c:v>
                </c:pt>
                <c:pt idx="149">
                  <c:v>24.833333333333332</c:v>
                </c:pt>
                <c:pt idx="150">
                  <c:v>25</c:v>
                </c:pt>
                <c:pt idx="151">
                  <c:v>25.166666666666668</c:v>
                </c:pt>
                <c:pt idx="152">
                  <c:v>25.333333333333332</c:v>
                </c:pt>
                <c:pt idx="153">
                  <c:v>25.5</c:v>
                </c:pt>
                <c:pt idx="154">
                  <c:v>25.666666666666668</c:v>
                </c:pt>
                <c:pt idx="155">
                  <c:v>25.833333333333332</c:v>
                </c:pt>
                <c:pt idx="156">
                  <c:v>26</c:v>
                </c:pt>
                <c:pt idx="157">
                  <c:v>26.166666666666668</c:v>
                </c:pt>
                <c:pt idx="158">
                  <c:v>26.333333333333332</c:v>
                </c:pt>
                <c:pt idx="159">
                  <c:v>26.5</c:v>
                </c:pt>
                <c:pt idx="160">
                  <c:v>26.666666666666668</c:v>
                </c:pt>
                <c:pt idx="161">
                  <c:v>26.833333333333332</c:v>
                </c:pt>
                <c:pt idx="162">
                  <c:v>27</c:v>
                </c:pt>
                <c:pt idx="163">
                  <c:v>27.166666666666668</c:v>
                </c:pt>
                <c:pt idx="164">
                  <c:v>27.333333333333332</c:v>
                </c:pt>
                <c:pt idx="165">
                  <c:v>27.5</c:v>
                </c:pt>
                <c:pt idx="166">
                  <c:v>27.666666666666668</c:v>
                </c:pt>
                <c:pt idx="167">
                  <c:v>27.833333333333332</c:v>
                </c:pt>
                <c:pt idx="168">
                  <c:v>28</c:v>
                </c:pt>
                <c:pt idx="169">
                  <c:v>28.166666666666668</c:v>
                </c:pt>
                <c:pt idx="170">
                  <c:v>28.333333333333332</c:v>
                </c:pt>
                <c:pt idx="171">
                  <c:v>28.5</c:v>
                </c:pt>
                <c:pt idx="172">
                  <c:v>28.666666666666668</c:v>
                </c:pt>
                <c:pt idx="173">
                  <c:v>28.833333333333332</c:v>
                </c:pt>
                <c:pt idx="174">
                  <c:v>29</c:v>
                </c:pt>
                <c:pt idx="175">
                  <c:v>29.166666666666668</c:v>
                </c:pt>
                <c:pt idx="176">
                  <c:v>29.333333333333332</c:v>
                </c:pt>
                <c:pt idx="177">
                  <c:v>29.5</c:v>
                </c:pt>
                <c:pt idx="178">
                  <c:v>29.666666666666668</c:v>
                </c:pt>
                <c:pt idx="179">
                  <c:v>29.833333333333332</c:v>
                </c:pt>
                <c:pt idx="180">
                  <c:v>30</c:v>
                </c:pt>
                <c:pt idx="181">
                  <c:v>30.166666666666668</c:v>
                </c:pt>
                <c:pt idx="182">
                  <c:v>30.333333333333332</c:v>
                </c:pt>
                <c:pt idx="183">
                  <c:v>30.5</c:v>
                </c:pt>
                <c:pt idx="184">
                  <c:v>30.666666666666668</c:v>
                </c:pt>
                <c:pt idx="185">
                  <c:v>30.833333333333332</c:v>
                </c:pt>
                <c:pt idx="186">
                  <c:v>31</c:v>
                </c:pt>
                <c:pt idx="187">
                  <c:v>31.166666666666668</c:v>
                </c:pt>
                <c:pt idx="188">
                  <c:v>31.333333333333332</c:v>
                </c:pt>
                <c:pt idx="189">
                  <c:v>31.5</c:v>
                </c:pt>
                <c:pt idx="190">
                  <c:v>31.666666666666668</c:v>
                </c:pt>
                <c:pt idx="191">
                  <c:v>31.833333333333332</c:v>
                </c:pt>
                <c:pt idx="192">
                  <c:v>32</c:v>
                </c:pt>
                <c:pt idx="193">
                  <c:v>32.166666666666664</c:v>
                </c:pt>
                <c:pt idx="194">
                  <c:v>32.333333333333336</c:v>
                </c:pt>
                <c:pt idx="195">
                  <c:v>32.5</c:v>
                </c:pt>
                <c:pt idx="196">
                  <c:v>32.666666666666664</c:v>
                </c:pt>
                <c:pt idx="197">
                  <c:v>32.833333333333336</c:v>
                </c:pt>
                <c:pt idx="198">
                  <c:v>33</c:v>
                </c:pt>
                <c:pt idx="199">
                  <c:v>33.166666666666664</c:v>
                </c:pt>
                <c:pt idx="200">
                  <c:v>33.333333333333336</c:v>
                </c:pt>
                <c:pt idx="201">
                  <c:v>33.5</c:v>
                </c:pt>
                <c:pt idx="202">
                  <c:v>33.666666666666664</c:v>
                </c:pt>
                <c:pt idx="203">
                  <c:v>33.833333333333336</c:v>
                </c:pt>
                <c:pt idx="204">
                  <c:v>34</c:v>
                </c:pt>
                <c:pt idx="205">
                  <c:v>34.166666666666664</c:v>
                </c:pt>
                <c:pt idx="206">
                  <c:v>34.333333333333336</c:v>
                </c:pt>
                <c:pt idx="207">
                  <c:v>34.5</c:v>
                </c:pt>
                <c:pt idx="208">
                  <c:v>34.666666666666664</c:v>
                </c:pt>
                <c:pt idx="209">
                  <c:v>34.833333333333336</c:v>
                </c:pt>
                <c:pt idx="210">
                  <c:v>35</c:v>
                </c:pt>
                <c:pt idx="211">
                  <c:v>35.166666666666664</c:v>
                </c:pt>
                <c:pt idx="212">
                  <c:v>35.333333333333336</c:v>
                </c:pt>
                <c:pt idx="213">
                  <c:v>35.5</c:v>
                </c:pt>
                <c:pt idx="214">
                  <c:v>35.666666666666664</c:v>
                </c:pt>
                <c:pt idx="215">
                  <c:v>35.833333333333336</c:v>
                </c:pt>
                <c:pt idx="216">
                  <c:v>36</c:v>
                </c:pt>
              </c:numCache>
            </c:numRef>
          </c:xVal>
          <c:yVal>
            <c:numRef>
              <c:f>'Test 1'!$F$3:$F$219</c:f>
              <c:numCache>
                <c:formatCode>0.00000</c:formatCode>
                <c:ptCount val="217"/>
                <c:pt idx="0">
                  <c:v>0</c:v>
                </c:pt>
                <c:pt idx="1">
                  <c:v>1.3445378151260505E-3</c:v>
                </c:pt>
                <c:pt idx="2">
                  <c:v>2.352941176470588E-3</c:v>
                </c:pt>
                <c:pt idx="3">
                  <c:v>2.6890756302521009E-3</c:v>
                </c:pt>
                <c:pt idx="4">
                  <c:v>2.8571428571428571E-3</c:v>
                </c:pt>
                <c:pt idx="5">
                  <c:v>2.8571428571428571E-3</c:v>
                </c:pt>
                <c:pt idx="6">
                  <c:v>2.8571428571428571E-3</c:v>
                </c:pt>
                <c:pt idx="7">
                  <c:v>3.0252100840336138E-3</c:v>
                </c:pt>
                <c:pt idx="8">
                  <c:v>3.0252100840336138E-3</c:v>
                </c:pt>
                <c:pt idx="9">
                  <c:v>3.3613445378151258E-3</c:v>
                </c:pt>
                <c:pt idx="10">
                  <c:v>3.6974789915966383E-3</c:v>
                </c:pt>
                <c:pt idx="11">
                  <c:v>3.6974789915966383E-3</c:v>
                </c:pt>
                <c:pt idx="12">
                  <c:v>3.6974789915966383E-3</c:v>
                </c:pt>
                <c:pt idx="13">
                  <c:v>3.6974789915966383E-3</c:v>
                </c:pt>
                <c:pt idx="14">
                  <c:v>3.8655462184873949E-3</c:v>
                </c:pt>
                <c:pt idx="15">
                  <c:v>3.8655462184873949E-3</c:v>
                </c:pt>
                <c:pt idx="16">
                  <c:v>4.0336134453781512E-3</c:v>
                </c:pt>
                <c:pt idx="17">
                  <c:v>4.2016806722689074E-3</c:v>
                </c:pt>
                <c:pt idx="18">
                  <c:v>4.3697478991596645E-3</c:v>
                </c:pt>
                <c:pt idx="19">
                  <c:v>4.3697478991596645E-3</c:v>
                </c:pt>
                <c:pt idx="20">
                  <c:v>4.3697478991596645E-3</c:v>
                </c:pt>
                <c:pt idx="21">
                  <c:v>4.5378151260504198E-3</c:v>
                </c:pt>
                <c:pt idx="22">
                  <c:v>4.8739495798319332E-3</c:v>
                </c:pt>
                <c:pt idx="23">
                  <c:v>5.0420168067226885E-3</c:v>
                </c:pt>
                <c:pt idx="24">
                  <c:v>5.0420168067226885E-3</c:v>
                </c:pt>
                <c:pt idx="25">
                  <c:v>5.0420168067226885E-3</c:v>
                </c:pt>
                <c:pt idx="26">
                  <c:v>5.0420168067226885E-3</c:v>
                </c:pt>
                <c:pt idx="27">
                  <c:v>5.0420168067226885E-3</c:v>
                </c:pt>
                <c:pt idx="28">
                  <c:v>5.0420168067226885E-3</c:v>
                </c:pt>
                <c:pt idx="29">
                  <c:v>5.0420168067226885E-3</c:v>
                </c:pt>
                <c:pt idx="30">
                  <c:v>5.0420168067226885E-3</c:v>
                </c:pt>
                <c:pt idx="31">
                  <c:v>5.3781512605042018E-3</c:v>
                </c:pt>
                <c:pt idx="32">
                  <c:v>5.3781512605042018E-3</c:v>
                </c:pt>
                <c:pt idx="33">
                  <c:v>6.5546218487394954E-3</c:v>
                </c:pt>
                <c:pt idx="34">
                  <c:v>6.5546218487394954E-3</c:v>
                </c:pt>
                <c:pt idx="35">
                  <c:v>6.5546218487394954E-3</c:v>
                </c:pt>
                <c:pt idx="36">
                  <c:v>6.5546218487394954E-3</c:v>
                </c:pt>
                <c:pt idx="37">
                  <c:v>6.5546218487394954E-3</c:v>
                </c:pt>
                <c:pt idx="38">
                  <c:v>6.5546218487394954E-3</c:v>
                </c:pt>
                <c:pt idx="39">
                  <c:v>6.5546218487394954E-3</c:v>
                </c:pt>
                <c:pt idx="40">
                  <c:v>6.5546218487394954E-3</c:v>
                </c:pt>
                <c:pt idx="41">
                  <c:v>6.5546218487394954E-3</c:v>
                </c:pt>
                <c:pt idx="42">
                  <c:v>7.2268907563025212E-3</c:v>
                </c:pt>
                <c:pt idx="43">
                  <c:v>7.2268907563025212E-3</c:v>
                </c:pt>
                <c:pt idx="44">
                  <c:v>7.5630252100840328E-3</c:v>
                </c:pt>
                <c:pt idx="45">
                  <c:v>8.4033613445378148E-3</c:v>
                </c:pt>
                <c:pt idx="46">
                  <c:v>8.4033613445378148E-3</c:v>
                </c:pt>
                <c:pt idx="47">
                  <c:v>8.4033613445378148E-3</c:v>
                </c:pt>
                <c:pt idx="48">
                  <c:v>8.4033613445378148E-3</c:v>
                </c:pt>
                <c:pt idx="49">
                  <c:v>8.5714285714285719E-3</c:v>
                </c:pt>
                <c:pt idx="50">
                  <c:v>9.4117647058823521E-3</c:v>
                </c:pt>
                <c:pt idx="51">
                  <c:v>9.4117647058823521E-3</c:v>
                </c:pt>
                <c:pt idx="52">
                  <c:v>9.4117647058823521E-3</c:v>
                </c:pt>
                <c:pt idx="53">
                  <c:v>9.5798319327731092E-3</c:v>
                </c:pt>
                <c:pt idx="54">
                  <c:v>9.7478991596638663E-3</c:v>
                </c:pt>
                <c:pt idx="55">
                  <c:v>1.0420168067226891E-2</c:v>
                </c:pt>
                <c:pt idx="56">
                  <c:v>1.0420168067226891E-2</c:v>
                </c:pt>
                <c:pt idx="57">
                  <c:v>1.0420168067226891E-2</c:v>
                </c:pt>
                <c:pt idx="58">
                  <c:v>1.0420168067226891E-2</c:v>
                </c:pt>
                <c:pt idx="59">
                  <c:v>1.0588235294117647E-2</c:v>
                </c:pt>
                <c:pt idx="60">
                  <c:v>1.0588235294117647E-2</c:v>
                </c:pt>
                <c:pt idx="61">
                  <c:v>1.0588235294117647E-2</c:v>
                </c:pt>
                <c:pt idx="62">
                  <c:v>1.0588235294117647E-2</c:v>
                </c:pt>
                <c:pt idx="63">
                  <c:v>1.1260504201680673E-2</c:v>
                </c:pt>
                <c:pt idx="64">
                  <c:v>1.1428571428571429E-2</c:v>
                </c:pt>
                <c:pt idx="65">
                  <c:v>1.1596638655462186E-2</c:v>
                </c:pt>
                <c:pt idx="66">
                  <c:v>1.1596638655462186E-2</c:v>
                </c:pt>
                <c:pt idx="67">
                  <c:v>1.1596638655462186E-2</c:v>
                </c:pt>
                <c:pt idx="68">
                  <c:v>1.1596638655462186E-2</c:v>
                </c:pt>
                <c:pt idx="69">
                  <c:v>1.1596638655462186E-2</c:v>
                </c:pt>
                <c:pt idx="70">
                  <c:v>1.1932773109243698E-2</c:v>
                </c:pt>
                <c:pt idx="71">
                  <c:v>1.2100840336134455E-2</c:v>
                </c:pt>
                <c:pt idx="72">
                  <c:v>1.2100840336134455E-2</c:v>
                </c:pt>
                <c:pt idx="73">
                  <c:v>1.2100840336134455E-2</c:v>
                </c:pt>
                <c:pt idx="74">
                  <c:v>1.2100840336134455E-2</c:v>
                </c:pt>
                <c:pt idx="75">
                  <c:v>1.2100840336134455E-2</c:v>
                </c:pt>
                <c:pt idx="76">
                  <c:v>1.2436974789915966E-2</c:v>
                </c:pt>
                <c:pt idx="77">
                  <c:v>1.3109243697478991E-2</c:v>
                </c:pt>
                <c:pt idx="78">
                  <c:v>1.3277310924369748E-2</c:v>
                </c:pt>
                <c:pt idx="79">
                  <c:v>1.3277310924369748E-2</c:v>
                </c:pt>
                <c:pt idx="80">
                  <c:v>1.3277310924369748E-2</c:v>
                </c:pt>
                <c:pt idx="81">
                  <c:v>1.3277310924369748E-2</c:v>
                </c:pt>
                <c:pt idx="82">
                  <c:v>1.3445378151260503E-2</c:v>
                </c:pt>
                <c:pt idx="83">
                  <c:v>1.4285714285714287E-2</c:v>
                </c:pt>
                <c:pt idx="84">
                  <c:v>1.4285714285714287E-2</c:v>
                </c:pt>
                <c:pt idx="85">
                  <c:v>1.4285714285714287E-2</c:v>
                </c:pt>
                <c:pt idx="86">
                  <c:v>1.4285714285714287E-2</c:v>
                </c:pt>
                <c:pt idx="87">
                  <c:v>1.4285714285714287E-2</c:v>
                </c:pt>
                <c:pt idx="88">
                  <c:v>1.4285714285714287E-2</c:v>
                </c:pt>
                <c:pt idx="89">
                  <c:v>1.4285714285714287E-2</c:v>
                </c:pt>
                <c:pt idx="90">
                  <c:v>1.4453781512605042E-2</c:v>
                </c:pt>
                <c:pt idx="91">
                  <c:v>1.5630252100840337E-2</c:v>
                </c:pt>
                <c:pt idx="92">
                  <c:v>1.5630252100840337E-2</c:v>
                </c:pt>
                <c:pt idx="93">
                  <c:v>1.5630252100840337E-2</c:v>
                </c:pt>
                <c:pt idx="94">
                  <c:v>1.579831932773109E-2</c:v>
                </c:pt>
                <c:pt idx="95">
                  <c:v>1.579831932773109E-2</c:v>
                </c:pt>
                <c:pt idx="96">
                  <c:v>1.579831932773109E-2</c:v>
                </c:pt>
                <c:pt idx="97">
                  <c:v>1.579831932773109E-2</c:v>
                </c:pt>
                <c:pt idx="98">
                  <c:v>1.579831932773109E-2</c:v>
                </c:pt>
                <c:pt idx="99">
                  <c:v>1.5966386554621848E-2</c:v>
                </c:pt>
                <c:pt idx="100">
                  <c:v>1.5966386554621848E-2</c:v>
                </c:pt>
                <c:pt idx="101">
                  <c:v>1.6134453781512605E-2</c:v>
                </c:pt>
                <c:pt idx="102">
                  <c:v>1.6302521008403362E-2</c:v>
                </c:pt>
                <c:pt idx="103">
                  <c:v>1.6974789915966387E-2</c:v>
                </c:pt>
                <c:pt idx="104">
                  <c:v>1.6974789915966387E-2</c:v>
                </c:pt>
                <c:pt idx="105">
                  <c:v>1.6974789915966387E-2</c:v>
                </c:pt>
                <c:pt idx="106">
                  <c:v>1.6974789915966387E-2</c:v>
                </c:pt>
                <c:pt idx="107">
                  <c:v>1.7142857142857144E-2</c:v>
                </c:pt>
                <c:pt idx="108">
                  <c:v>1.8151260504201679E-2</c:v>
                </c:pt>
                <c:pt idx="109">
                  <c:v>1.8151260504201679E-2</c:v>
                </c:pt>
                <c:pt idx="110">
                  <c:v>1.8319327731092436E-2</c:v>
                </c:pt>
                <c:pt idx="111">
                  <c:v>1.8319327731092436E-2</c:v>
                </c:pt>
                <c:pt idx="112">
                  <c:v>1.8319327731092436E-2</c:v>
                </c:pt>
                <c:pt idx="113">
                  <c:v>1.8991596638655461E-2</c:v>
                </c:pt>
                <c:pt idx="114">
                  <c:v>1.8991596638655461E-2</c:v>
                </c:pt>
                <c:pt idx="115">
                  <c:v>0.02</c:v>
                </c:pt>
                <c:pt idx="116">
                  <c:v>0.02</c:v>
                </c:pt>
                <c:pt idx="117">
                  <c:v>0.02</c:v>
                </c:pt>
                <c:pt idx="118">
                  <c:v>2.0840336134453782E-2</c:v>
                </c:pt>
                <c:pt idx="119">
                  <c:v>2.134453781512605E-2</c:v>
                </c:pt>
                <c:pt idx="120">
                  <c:v>2.134453781512605E-2</c:v>
                </c:pt>
                <c:pt idx="121">
                  <c:v>2.1512605042016807E-2</c:v>
                </c:pt>
                <c:pt idx="122">
                  <c:v>2.1512605042016807E-2</c:v>
                </c:pt>
                <c:pt idx="123">
                  <c:v>2.1848739495798318E-2</c:v>
                </c:pt>
                <c:pt idx="124">
                  <c:v>2.2521008403361346E-2</c:v>
                </c:pt>
                <c:pt idx="125">
                  <c:v>2.2857142857142857E-2</c:v>
                </c:pt>
                <c:pt idx="126">
                  <c:v>2.2857142857142857E-2</c:v>
                </c:pt>
                <c:pt idx="127">
                  <c:v>2.3193277310924371E-2</c:v>
                </c:pt>
                <c:pt idx="128">
                  <c:v>2.3361344537815128E-2</c:v>
                </c:pt>
                <c:pt idx="129">
                  <c:v>2.3361344537815128E-2</c:v>
                </c:pt>
                <c:pt idx="130">
                  <c:v>2.3697478991596639E-2</c:v>
                </c:pt>
                <c:pt idx="131">
                  <c:v>2.3865546218487396E-2</c:v>
                </c:pt>
                <c:pt idx="132">
                  <c:v>2.3865546218487396E-2</c:v>
                </c:pt>
                <c:pt idx="133">
                  <c:v>2.420168067226891E-2</c:v>
                </c:pt>
                <c:pt idx="134">
                  <c:v>2.420168067226891E-2</c:v>
                </c:pt>
                <c:pt idx="135">
                  <c:v>2.420168067226891E-2</c:v>
                </c:pt>
                <c:pt idx="136">
                  <c:v>2.420168067226891E-2</c:v>
                </c:pt>
                <c:pt idx="137">
                  <c:v>2.5042016806722689E-2</c:v>
                </c:pt>
                <c:pt idx="138">
                  <c:v>2.5042016806722689E-2</c:v>
                </c:pt>
                <c:pt idx="139">
                  <c:v>2.5546218487394957E-2</c:v>
                </c:pt>
                <c:pt idx="140">
                  <c:v>2.5546218487394957E-2</c:v>
                </c:pt>
                <c:pt idx="141">
                  <c:v>2.5546218487394957E-2</c:v>
                </c:pt>
                <c:pt idx="142">
                  <c:v>2.5546218487394957E-2</c:v>
                </c:pt>
                <c:pt idx="143">
                  <c:v>2.6218487394957982E-2</c:v>
                </c:pt>
                <c:pt idx="144">
                  <c:v>2.6386554621848739E-2</c:v>
                </c:pt>
                <c:pt idx="145">
                  <c:v>2.6554621848739496E-2</c:v>
                </c:pt>
                <c:pt idx="146">
                  <c:v>2.7058823529411764E-2</c:v>
                </c:pt>
                <c:pt idx="147">
                  <c:v>2.7563025210084035E-2</c:v>
                </c:pt>
                <c:pt idx="148">
                  <c:v>2.7731092436974792E-2</c:v>
                </c:pt>
                <c:pt idx="149">
                  <c:v>2.8067226890756303E-2</c:v>
                </c:pt>
                <c:pt idx="150">
                  <c:v>2.8403361344537817E-2</c:v>
                </c:pt>
                <c:pt idx="151">
                  <c:v>2.8403361344537817E-2</c:v>
                </c:pt>
                <c:pt idx="152">
                  <c:v>2.8907563025210085E-2</c:v>
                </c:pt>
                <c:pt idx="153">
                  <c:v>2.8907563025210085E-2</c:v>
                </c:pt>
                <c:pt idx="154">
                  <c:v>2.8907563025210085E-2</c:v>
                </c:pt>
                <c:pt idx="155">
                  <c:v>2.9075630252100842E-2</c:v>
                </c:pt>
                <c:pt idx="156">
                  <c:v>2.9075630252100842E-2</c:v>
                </c:pt>
                <c:pt idx="157">
                  <c:v>2.9411764705882356E-2</c:v>
                </c:pt>
                <c:pt idx="158">
                  <c:v>3.0588235294117645E-2</c:v>
                </c:pt>
                <c:pt idx="159">
                  <c:v>3.0588235294117645E-2</c:v>
                </c:pt>
                <c:pt idx="160">
                  <c:v>3.0588235294117645E-2</c:v>
                </c:pt>
                <c:pt idx="161">
                  <c:v>3.0924369747899159E-2</c:v>
                </c:pt>
                <c:pt idx="162">
                  <c:v>3.0924369747899159E-2</c:v>
                </c:pt>
                <c:pt idx="163">
                  <c:v>3.2100840336134452E-2</c:v>
                </c:pt>
                <c:pt idx="164">
                  <c:v>3.2100840336134452E-2</c:v>
                </c:pt>
                <c:pt idx="165">
                  <c:v>3.2100840336134452E-2</c:v>
                </c:pt>
                <c:pt idx="166">
                  <c:v>3.2100840336134452E-2</c:v>
                </c:pt>
                <c:pt idx="167">
                  <c:v>3.2773109243697481E-2</c:v>
                </c:pt>
                <c:pt idx="168">
                  <c:v>3.3109243697478995E-2</c:v>
                </c:pt>
                <c:pt idx="169">
                  <c:v>3.3613445378151259E-2</c:v>
                </c:pt>
                <c:pt idx="170">
                  <c:v>3.3781512605042016E-2</c:v>
                </c:pt>
                <c:pt idx="171">
                  <c:v>3.3781512605042016E-2</c:v>
                </c:pt>
                <c:pt idx="172">
                  <c:v>3.3781512605042016E-2</c:v>
                </c:pt>
                <c:pt idx="173">
                  <c:v>3.3781512605042016E-2</c:v>
                </c:pt>
                <c:pt idx="174">
                  <c:v>3.4453781512605045E-2</c:v>
                </c:pt>
                <c:pt idx="175">
                  <c:v>3.4453781512605045E-2</c:v>
                </c:pt>
                <c:pt idx="176">
                  <c:v>3.4621848739495802E-2</c:v>
                </c:pt>
                <c:pt idx="177">
                  <c:v>3.4957983193277316E-2</c:v>
                </c:pt>
                <c:pt idx="178">
                  <c:v>3.6974789915966387E-2</c:v>
                </c:pt>
                <c:pt idx="179">
                  <c:v>3.7142857142857144E-2</c:v>
                </c:pt>
                <c:pt idx="180">
                  <c:v>3.7142857142857144E-2</c:v>
                </c:pt>
                <c:pt idx="181">
                  <c:v>3.7142857142857144E-2</c:v>
                </c:pt>
                <c:pt idx="182">
                  <c:v>3.7310924369747901E-2</c:v>
                </c:pt>
                <c:pt idx="183">
                  <c:v>3.7310924369747901E-2</c:v>
                </c:pt>
                <c:pt idx="184">
                  <c:v>3.7478991596638658E-2</c:v>
                </c:pt>
                <c:pt idx="185">
                  <c:v>3.815126050420168E-2</c:v>
                </c:pt>
                <c:pt idx="186">
                  <c:v>3.815126050420168E-2</c:v>
                </c:pt>
                <c:pt idx="187">
                  <c:v>3.815126050420168E-2</c:v>
                </c:pt>
                <c:pt idx="188">
                  <c:v>3.9663865546218487E-2</c:v>
                </c:pt>
                <c:pt idx="189">
                  <c:v>4.0168067226890758E-2</c:v>
                </c:pt>
                <c:pt idx="190">
                  <c:v>4.1512605042016808E-2</c:v>
                </c:pt>
                <c:pt idx="191">
                  <c:v>4.1848739495798315E-2</c:v>
                </c:pt>
                <c:pt idx="192">
                  <c:v>4.2184873949579829E-2</c:v>
                </c:pt>
                <c:pt idx="193">
                  <c:v>4.2184873949579829E-2</c:v>
                </c:pt>
                <c:pt idx="194">
                  <c:v>4.2352941176470586E-2</c:v>
                </c:pt>
                <c:pt idx="195">
                  <c:v>4.3025210084033615E-2</c:v>
                </c:pt>
                <c:pt idx="196">
                  <c:v>4.3697478991596636E-2</c:v>
                </c:pt>
                <c:pt idx="197">
                  <c:v>4.4201680672268907E-2</c:v>
                </c:pt>
                <c:pt idx="198">
                  <c:v>4.4369747899159664E-2</c:v>
                </c:pt>
                <c:pt idx="199">
                  <c:v>4.5546218487394957E-2</c:v>
                </c:pt>
                <c:pt idx="200">
                  <c:v>4.6218487394957986E-2</c:v>
                </c:pt>
                <c:pt idx="201">
                  <c:v>4.6386554621848743E-2</c:v>
                </c:pt>
                <c:pt idx="202">
                  <c:v>4.6386554621848743E-2</c:v>
                </c:pt>
                <c:pt idx="203">
                  <c:v>4.7226890756302521E-2</c:v>
                </c:pt>
                <c:pt idx="204">
                  <c:v>4.7563025210084035E-2</c:v>
                </c:pt>
                <c:pt idx="205">
                  <c:v>4.789915966386555E-2</c:v>
                </c:pt>
                <c:pt idx="206">
                  <c:v>4.9075630252100835E-2</c:v>
                </c:pt>
                <c:pt idx="207">
                  <c:v>4.9411764705882349E-2</c:v>
                </c:pt>
                <c:pt idx="208">
                  <c:v>4.9579831932773107E-2</c:v>
                </c:pt>
                <c:pt idx="209">
                  <c:v>5.0252100840336128E-2</c:v>
                </c:pt>
                <c:pt idx="210">
                  <c:v>5.1596638655462185E-2</c:v>
                </c:pt>
                <c:pt idx="211">
                  <c:v>5.1932773109243692E-2</c:v>
                </c:pt>
                <c:pt idx="212">
                  <c:v>5.2100840336134449E-2</c:v>
                </c:pt>
                <c:pt idx="213">
                  <c:v>5.3109243697478992E-2</c:v>
                </c:pt>
                <c:pt idx="214">
                  <c:v>5.394957983193277E-2</c:v>
                </c:pt>
                <c:pt idx="215">
                  <c:v>5.5294117647058827E-2</c:v>
                </c:pt>
                <c:pt idx="216">
                  <c:v>5.6806722689075634E-2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B7F-4489-999C-9522876EC095}"/>
            </c:ext>
          </c:extLst>
        </c:ser>
        <c:ser>
          <c:idx val="1"/>
          <c:order val="1"/>
          <c:tx>
            <c:v>Lin Test 1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'Test 1'!$D$87:$D$166</c:f>
              <c:numCache>
                <c:formatCode>0.000</c:formatCode>
                <c:ptCount val="80"/>
                <c:pt idx="0">
                  <c:v>14</c:v>
                </c:pt>
                <c:pt idx="1">
                  <c:v>14.166666666666666</c:v>
                </c:pt>
                <c:pt idx="2">
                  <c:v>14.333333333333334</c:v>
                </c:pt>
                <c:pt idx="3">
                  <c:v>14.5</c:v>
                </c:pt>
                <c:pt idx="4">
                  <c:v>14.666666666666666</c:v>
                </c:pt>
                <c:pt idx="5">
                  <c:v>14.833333333333334</c:v>
                </c:pt>
                <c:pt idx="6">
                  <c:v>15</c:v>
                </c:pt>
                <c:pt idx="7">
                  <c:v>15.166666666666666</c:v>
                </c:pt>
                <c:pt idx="8">
                  <c:v>15.333333333333334</c:v>
                </c:pt>
                <c:pt idx="9">
                  <c:v>15.5</c:v>
                </c:pt>
                <c:pt idx="10">
                  <c:v>15.666666666666666</c:v>
                </c:pt>
                <c:pt idx="11">
                  <c:v>15.833333333333334</c:v>
                </c:pt>
                <c:pt idx="12">
                  <c:v>16</c:v>
                </c:pt>
                <c:pt idx="13">
                  <c:v>16.166666666666668</c:v>
                </c:pt>
                <c:pt idx="14">
                  <c:v>16.333333333333332</c:v>
                </c:pt>
                <c:pt idx="15">
                  <c:v>16.5</c:v>
                </c:pt>
                <c:pt idx="16">
                  <c:v>16.666666666666668</c:v>
                </c:pt>
                <c:pt idx="17">
                  <c:v>16.833333333333332</c:v>
                </c:pt>
                <c:pt idx="18">
                  <c:v>17</c:v>
                </c:pt>
                <c:pt idx="19">
                  <c:v>17.166666666666668</c:v>
                </c:pt>
                <c:pt idx="20">
                  <c:v>17.333333333333332</c:v>
                </c:pt>
                <c:pt idx="21">
                  <c:v>17.5</c:v>
                </c:pt>
                <c:pt idx="22">
                  <c:v>17.666666666666668</c:v>
                </c:pt>
                <c:pt idx="23">
                  <c:v>17.833333333333332</c:v>
                </c:pt>
                <c:pt idx="24">
                  <c:v>18</c:v>
                </c:pt>
                <c:pt idx="25">
                  <c:v>18.166666666666668</c:v>
                </c:pt>
                <c:pt idx="26">
                  <c:v>18.333333333333332</c:v>
                </c:pt>
                <c:pt idx="27">
                  <c:v>18.5</c:v>
                </c:pt>
                <c:pt idx="28">
                  <c:v>18.666666666666668</c:v>
                </c:pt>
                <c:pt idx="29">
                  <c:v>18.833333333333332</c:v>
                </c:pt>
                <c:pt idx="30">
                  <c:v>19</c:v>
                </c:pt>
                <c:pt idx="31">
                  <c:v>19.166666666666668</c:v>
                </c:pt>
                <c:pt idx="32">
                  <c:v>19.333333333333332</c:v>
                </c:pt>
                <c:pt idx="33">
                  <c:v>19.5</c:v>
                </c:pt>
                <c:pt idx="34">
                  <c:v>19.666666666666668</c:v>
                </c:pt>
                <c:pt idx="35">
                  <c:v>19.833333333333332</c:v>
                </c:pt>
                <c:pt idx="36">
                  <c:v>20</c:v>
                </c:pt>
                <c:pt idx="37">
                  <c:v>20.166666666666668</c:v>
                </c:pt>
                <c:pt idx="38">
                  <c:v>20.333333333333332</c:v>
                </c:pt>
                <c:pt idx="39">
                  <c:v>20.5</c:v>
                </c:pt>
                <c:pt idx="40">
                  <c:v>20.666666666666668</c:v>
                </c:pt>
                <c:pt idx="41">
                  <c:v>20.833333333333332</c:v>
                </c:pt>
                <c:pt idx="42">
                  <c:v>21</c:v>
                </c:pt>
                <c:pt idx="43">
                  <c:v>21.166666666666668</c:v>
                </c:pt>
                <c:pt idx="44">
                  <c:v>21.333333333333332</c:v>
                </c:pt>
                <c:pt idx="45">
                  <c:v>21.5</c:v>
                </c:pt>
                <c:pt idx="46">
                  <c:v>21.666666666666668</c:v>
                </c:pt>
                <c:pt idx="47">
                  <c:v>21.833333333333332</c:v>
                </c:pt>
                <c:pt idx="48">
                  <c:v>22</c:v>
                </c:pt>
                <c:pt idx="49">
                  <c:v>22.166666666666668</c:v>
                </c:pt>
                <c:pt idx="50">
                  <c:v>22.333333333333332</c:v>
                </c:pt>
                <c:pt idx="51">
                  <c:v>22.5</c:v>
                </c:pt>
                <c:pt idx="52">
                  <c:v>22.666666666666668</c:v>
                </c:pt>
                <c:pt idx="53">
                  <c:v>22.833333333333332</c:v>
                </c:pt>
                <c:pt idx="54">
                  <c:v>23</c:v>
                </c:pt>
                <c:pt idx="55">
                  <c:v>23.166666666666668</c:v>
                </c:pt>
                <c:pt idx="56">
                  <c:v>23.333333333333332</c:v>
                </c:pt>
                <c:pt idx="57">
                  <c:v>23.5</c:v>
                </c:pt>
                <c:pt idx="58">
                  <c:v>23.666666666666668</c:v>
                </c:pt>
                <c:pt idx="59">
                  <c:v>23.833333333333332</c:v>
                </c:pt>
                <c:pt idx="60">
                  <c:v>24</c:v>
                </c:pt>
                <c:pt idx="61">
                  <c:v>24.166666666666668</c:v>
                </c:pt>
                <c:pt idx="62">
                  <c:v>24.333333333333332</c:v>
                </c:pt>
                <c:pt idx="63">
                  <c:v>24.5</c:v>
                </c:pt>
                <c:pt idx="64">
                  <c:v>24.666666666666668</c:v>
                </c:pt>
                <c:pt idx="65">
                  <c:v>24.833333333333332</c:v>
                </c:pt>
                <c:pt idx="66">
                  <c:v>25</c:v>
                </c:pt>
                <c:pt idx="67">
                  <c:v>25.166666666666668</c:v>
                </c:pt>
                <c:pt idx="68">
                  <c:v>25.333333333333332</c:v>
                </c:pt>
                <c:pt idx="69">
                  <c:v>25.5</c:v>
                </c:pt>
                <c:pt idx="70">
                  <c:v>25.666666666666668</c:v>
                </c:pt>
                <c:pt idx="71">
                  <c:v>25.833333333333332</c:v>
                </c:pt>
                <c:pt idx="72">
                  <c:v>26</c:v>
                </c:pt>
                <c:pt idx="73">
                  <c:v>26.166666666666668</c:v>
                </c:pt>
                <c:pt idx="74">
                  <c:v>26.333333333333332</c:v>
                </c:pt>
                <c:pt idx="75">
                  <c:v>26.5</c:v>
                </c:pt>
                <c:pt idx="76">
                  <c:v>26.666666666666668</c:v>
                </c:pt>
                <c:pt idx="77">
                  <c:v>26.833333333333332</c:v>
                </c:pt>
                <c:pt idx="78">
                  <c:v>27</c:v>
                </c:pt>
                <c:pt idx="79">
                  <c:v>27.166666666666668</c:v>
                </c:pt>
              </c:numCache>
            </c:numRef>
          </c:xVal>
          <c:yVal>
            <c:numRef>
              <c:f>'Test 1'!$F$87:$F$166</c:f>
              <c:numCache>
                <c:formatCode>0.00000</c:formatCode>
                <c:ptCount val="80"/>
                <c:pt idx="0">
                  <c:v>1.4285714285714287E-2</c:v>
                </c:pt>
                <c:pt idx="1">
                  <c:v>1.4285714285714287E-2</c:v>
                </c:pt>
                <c:pt idx="2">
                  <c:v>1.4285714285714287E-2</c:v>
                </c:pt>
                <c:pt idx="3">
                  <c:v>1.4285714285714287E-2</c:v>
                </c:pt>
                <c:pt idx="4">
                  <c:v>1.4285714285714287E-2</c:v>
                </c:pt>
                <c:pt idx="5">
                  <c:v>1.4285714285714287E-2</c:v>
                </c:pt>
                <c:pt idx="6">
                  <c:v>1.4453781512605042E-2</c:v>
                </c:pt>
                <c:pt idx="7">
                  <c:v>1.5630252100840337E-2</c:v>
                </c:pt>
                <c:pt idx="8">
                  <c:v>1.5630252100840337E-2</c:v>
                </c:pt>
                <c:pt idx="9">
                  <c:v>1.5630252100840337E-2</c:v>
                </c:pt>
                <c:pt idx="10">
                  <c:v>1.579831932773109E-2</c:v>
                </c:pt>
                <c:pt idx="11">
                  <c:v>1.579831932773109E-2</c:v>
                </c:pt>
                <c:pt idx="12">
                  <c:v>1.579831932773109E-2</c:v>
                </c:pt>
                <c:pt idx="13">
                  <c:v>1.579831932773109E-2</c:v>
                </c:pt>
                <c:pt idx="14">
                  <c:v>1.579831932773109E-2</c:v>
                </c:pt>
                <c:pt idx="15">
                  <c:v>1.5966386554621848E-2</c:v>
                </c:pt>
                <c:pt idx="16">
                  <c:v>1.5966386554621848E-2</c:v>
                </c:pt>
                <c:pt idx="17">
                  <c:v>1.6134453781512605E-2</c:v>
                </c:pt>
                <c:pt idx="18">
                  <c:v>1.6302521008403362E-2</c:v>
                </c:pt>
                <c:pt idx="19">
                  <c:v>1.6974789915966387E-2</c:v>
                </c:pt>
                <c:pt idx="20">
                  <c:v>1.6974789915966387E-2</c:v>
                </c:pt>
                <c:pt idx="21">
                  <c:v>1.6974789915966387E-2</c:v>
                </c:pt>
                <c:pt idx="22">
                  <c:v>1.6974789915966387E-2</c:v>
                </c:pt>
                <c:pt idx="23">
                  <c:v>1.7142857142857144E-2</c:v>
                </c:pt>
                <c:pt idx="24">
                  <c:v>1.8151260504201679E-2</c:v>
                </c:pt>
                <c:pt idx="25">
                  <c:v>1.8151260504201679E-2</c:v>
                </c:pt>
                <c:pt idx="26">
                  <c:v>1.8319327731092436E-2</c:v>
                </c:pt>
                <c:pt idx="27">
                  <c:v>1.8319327731092436E-2</c:v>
                </c:pt>
                <c:pt idx="28">
                  <c:v>1.8319327731092436E-2</c:v>
                </c:pt>
                <c:pt idx="29">
                  <c:v>1.8991596638655461E-2</c:v>
                </c:pt>
                <c:pt idx="30">
                  <c:v>1.8991596638655461E-2</c:v>
                </c:pt>
                <c:pt idx="31">
                  <c:v>0.02</c:v>
                </c:pt>
                <c:pt idx="32">
                  <c:v>0.02</c:v>
                </c:pt>
                <c:pt idx="33">
                  <c:v>0.02</c:v>
                </c:pt>
                <c:pt idx="34">
                  <c:v>2.0840336134453782E-2</c:v>
                </c:pt>
                <c:pt idx="35">
                  <c:v>2.134453781512605E-2</c:v>
                </c:pt>
                <c:pt idx="36">
                  <c:v>2.134453781512605E-2</c:v>
                </c:pt>
                <c:pt idx="37">
                  <c:v>2.1512605042016807E-2</c:v>
                </c:pt>
                <c:pt idx="38">
                  <c:v>2.1512605042016807E-2</c:v>
                </c:pt>
                <c:pt idx="39">
                  <c:v>2.1848739495798318E-2</c:v>
                </c:pt>
                <c:pt idx="40">
                  <c:v>2.2521008403361346E-2</c:v>
                </c:pt>
                <c:pt idx="41">
                  <c:v>2.2857142857142857E-2</c:v>
                </c:pt>
                <c:pt idx="42">
                  <c:v>2.2857142857142857E-2</c:v>
                </c:pt>
                <c:pt idx="43">
                  <c:v>2.3193277310924371E-2</c:v>
                </c:pt>
                <c:pt idx="44">
                  <c:v>2.3361344537815128E-2</c:v>
                </c:pt>
                <c:pt idx="45">
                  <c:v>2.3361344537815128E-2</c:v>
                </c:pt>
                <c:pt idx="46">
                  <c:v>2.3697478991596639E-2</c:v>
                </c:pt>
                <c:pt idx="47">
                  <c:v>2.3865546218487396E-2</c:v>
                </c:pt>
                <c:pt idx="48">
                  <c:v>2.3865546218487396E-2</c:v>
                </c:pt>
                <c:pt idx="49">
                  <c:v>2.420168067226891E-2</c:v>
                </c:pt>
                <c:pt idx="50">
                  <c:v>2.420168067226891E-2</c:v>
                </c:pt>
                <c:pt idx="51">
                  <c:v>2.420168067226891E-2</c:v>
                </c:pt>
                <c:pt idx="52">
                  <c:v>2.420168067226891E-2</c:v>
                </c:pt>
                <c:pt idx="53">
                  <c:v>2.5042016806722689E-2</c:v>
                </c:pt>
                <c:pt idx="54">
                  <c:v>2.5042016806722689E-2</c:v>
                </c:pt>
                <c:pt idx="55">
                  <c:v>2.5546218487394957E-2</c:v>
                </c:pt>
                <c:pt idx="56">
                  <c:v>2.5546218487394957E-2</c:v>
                </c:pt>
                <c:pt idx="57">
                  <c:v>2.5546218487394957E-2</c:v>
                </c:pt>
                <c:pt idx="58">
                  <c:v>2.5546218487394957E-2</c:v>
                </c:pt>
                <c:pt idx="59">
                  <c:v>2.6218487394957982E-2</c:v>
                </c:pt>
                <c:pt idx="60">
                  <c:v>2.6386554621848739E-2</c:v>
                </c:pt>
                <c:pt idx="61">
                  <c:v>2.6554621848739496E-2</c:v>
                </c:pt>
                <c:pt idx="62">
                  <c:v>2.7058823529411764E-2</c:v>
                </c:pt>
                <c:pt idx="63">
                  <c:v>2.7563025210084035E-2</c:v>
                </c:pt>
                <c:pt idx="64">
                  <c:v>2.7731092436974792E-2</c:v>
                </c:pt>
                <c:pt idx="65">
                  <c:v>2.8067226890756303E-2</c:v>
                </c:pt>
                <c:pt idx="66">
                  <c:v>2.8403361344537817E-2</c:v>
                </c:pt>
                <c:pt idx="67">
                  <c:v>2.8403361344537817E-2</c:v>
                </c:pt>
                <c:pt idx="68">
                  <c:v>2.8907563025210085E-2</c:v>
                </c:pt>
                <c:pt idx="69">
                  <c:v>2.8907563025210085E-2</c:v>
                </c:pt>
                <c:pt idx="70">
                  <c:v>2.8907563025210085E-2</c:v>
                </c:pt>
                <c:pt idx="71">
                  <c:v>2.9075630252100842E-2</c:v>
                </c:pt>
                <c:pt idx="72">
                  <c:v>2.9075630252100842E-2</c:v>
                </c:pt>
                <c:pt idx="73">
                  <c:v>2.9411764705882356E-2</c:v>
                </c:pt>
                <c:pt idx="74">
                  <c:v>3.0588235294117645E-2</c:v>
                </c:pt>
                <c:pt idx="75">
                  <c:v>3.0588235294117645E-2</c:v>
                </c:pt>
                <c:pt idx="76">
                  <c:v>3.0588235294117645E-2</c:v>
                </c:pt>
                <c:pt idx="77">
                  <c:v>3.0924369747899159E-2</c:v>
                </c:pt>
                <c:pt idx="78">
                  <c:v>3.0924369747899159E-2</c:v>
                </c:pt>
                <c:pt idx="79">
                  <c:v>3.2100840336134452E-2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B7F-4489-999C-9522876EC095}"/>
            </c:ext>
          </c:extLst>
        </c:ser>
        <c:ser>
          <c:idx val="2"/>
          <c:order val="2"/>
          <c:tx>
            <c:v>df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'Test 1'!$D$34:$D$60</c:f>
              <c:numCache>
                <c:formatCode>0.000</c:formatCode>
                <c:ptCount val="27"/>
                <c:pt idx="0">
                  <c:v>5.166666666666667</c:v>
                </c:pt>
                <c:pt idx="1">
                  <c:v>5.333333333333333</c:v>
                </c:pt>
                <c:pt idx="2">
                  <c:v>5.5</c:v>
                </c:pt>
                <c:pt idx="3">
                  <c:v>5.666666666666667</c:v>
                </c:pt>
                <c:pt idx="4">
                  <c:v>5.833333333333333</c:v>
                </c:pt>
                <c:pt idx="5">
                  <c:v>6</c:v>
                </c:pt>
                <c:pt idx="6">
                  <c:v>6.166666666666667</c:v>
                </c:pt>
                <c:pt idx="7">
                  <c:v>6.333333333333333</c:v>
                </c:pt>
                <c:pt idx="8">
                  <c:v>6.5</c:v>
                </c:pt>
                <c:pt idx="9">
                  <c:v>6.666666666666667</c:v>
                </c:pt>
                <c:pt idx="10">
                  <c:v>6.833333333333333</c:v>
                </c:pt>
                <c:pt idx="11">
                  <c:v>7</c:v>
                </c:pt>
                <c:pt idx="12">
                  <c:v>7.166666666666667</c:v>
                </c:pt>
                <c:pt idx="13">
                  <c:v>7.333333333333333</c:v>
                </c:pt>
                <c:pt idx="14">
                  <c:v>7.5</c:v>
                </c:pt>
                <c:pt idx="15">
                  <c:v>7.666666666666667</c:v>
                </c:pt>
                <c:pt idx="16">
                  <c:v>7.833333333333333</c:v>
                </c:pt>
                <c:pt idx="17">
                  <c:v>8</c:v>
                </c:pt>
                <c:pt idx="18">
                  <c:v>8.1666666666666661</c:v>
                </c:pt>
                <c:pt idx="19">
                  <c:v>8.3333333333333339</c:v>
                </c:pt>
                <c:pt idx="20">
                  <c:v>8.5</c:v>
                </c:pt>
                <c:pt idx="21">
                  <c:v>8.6666666666666661</c:v>
                </c:pt>
                <c:pt idx="22">
                  <c:v>8.8333333333333339</c:v>
                </c:pt>
                <c:pt idx="23">
                  <c:v>9</c:v>
                </c:pt>
                <c:pt idx="24">
                  <c:v>9.1666666666666661</c:v>
                </c:pt>
                <c:pt idx="25">
                  <c:v>9.3333333333333339</c:v>
                </c:pt>
                <c:pt idx="26">
                  <c:v>9.5</c:v>
                </c:pt>
              </c:numCache>
            </c:numRef>
          </c:xVal>
          <c:yVal>
            <c:numRef>
              <c:f>'Test 1'!$F$34:$F$60</c:f>
              <c:numCache>
                <c:formatCode>0.00000</c:formatCode>
                <c:ptCount val="27"/>
                <c:pt idx="0">
                  <c:v>5.3781512605042018E-3</c:v>
                </c:pt>
                <c:pt idx="1">
                  <c:v>5.3781512605042018E-3</c:v>
                </c:pt>
                <c:pt idx="2">
                  <c:v>6.5546218487394954E-3</c:v>
                </c:pt>
                <c:pt idx="3">
                  <c:v>6.5546218487394954E-3</c:v>
                </c:pt>
                <c:pt idx="4">
                  <c:v>6.5546218487394954E-3</c:v>
                </c:pt>
                <c:pt idx="5">
                  <c:v>6.5546218487394954E-3</c:v>
                </c:pt>
                <c:pt idx="6">
                  <c:v>6.5546218487394954E-3</c:v>
                </c:pt>
                <c:pt idx="7">
                  <c:v>6.5546218487394954E-3</c:v>
                </c:pt>
                <c:pt idx="8">
                  <c:v>6.5546218487394954E-3</c:v>
                </c:pt>
                <c:pt idx="9">
                  <c:v>6.5546218487394954E-3</c:v>
                </c:pt>
                <c:pt idx="10">
                  <c:v>6.5546218487394954E-3</c:v>
                </c:pt>
                <c:pt idx="11">
                  <c:v>7.2268907563025212E-3</c:v>
                </c:pt>
                <c:pt idx="12">
                  <c:v>7.2268907563025212E-3</c:v>
                </c:pt>
                <c:pt idx="13">
                  <c:v>7.5630252100840328E-3</c:v>
                </c:pt>
                <c:pt idx="14">
                  <c:v>8.4033613445378148E-3</c:v>
                </c:pt>
                <c:pt idx="15">
                  <c:v>8.4033613445378148E-3</c:v>
                </c:pt>
                <c:pt idx="16">
                  <c:v>8.4033613445378148E-3</c:v>
                </c:pt>
                <c:pt idx="17">
                  <c:v>8.4033613445378148E-3</c:v>
                </c:pt>
                <c:pt idx="18">
                  <c:v>8.5714285714285719E-3</c:v>
                </c:pt>
                <c:pt idx="19">
                  <c:v>9.4117647058823521E-3</c:v>
                </c:pt>
                <c:pt idx="20">
                  <c:v>9.4117647058823521E-3</c:v>
                </c:pt>
                <c:pt idx="21">
                  <c:v>9.4117647058823521E-3</c:v>
                </c:pt>
                <c:pt idx="22">
                  <c:v>9.5798319327731092E-3</c:v>
                </c:pt>
                <c:pt idx="23">
                  <c:v>9.7478991596638663E-3</c:v>
                </c:pt>
                <c:pt idx="24">
                  <c:v>1.0420168067226891E-2</c:v>
                </c:pt>
                <c:pt idx="25">
                  <c:v>1.0420168067226891E-2</c:v>
                </c:pt>
                <c:pt idx="26">
                  <c:v>1.0420168067226891E-2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B7F-4489-999C-9522876EC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388016"/>
        <c:axId val="374003728"/>
      </c:scatterChart>
      <c:valAx>
        <c:axId val="361388016"/>
        <c:scaling>
          <c:orientation val="minMax"/>
          <c:max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4003728"/>
        <c:crosses val="autoZero"/>
        <c:crossBetween val="midCat"/>
      </c:valAx>
      <c:valAx>
        <c:axId val="37400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Strain,</a:t>
                </a:r>
                <a:r>
                  <a:rPr lang="el-GR">
                    <a:latin typeface="Calibri" panose="020F0502020204030204" pitchFamily="34" charset="0"/>
                  </a:rPr>
                  <a:t>ε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714015939264422E-2"/>
              <c:y val="0.403980473778357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1388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2385104867351"/>
          <c:y val="0.6460812143704967"/>
          <c:w val="0.22978835295861241"/>
          <c:h val="0.28662620994031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2</a:t>
            </a:r>
            <a:r>
              <a:rPr lang="en-US" baseline="0"/>
              <a:t> Creep Curve</a:t>
            </a:r>
          </a:p>
        </c:rich>
      </c:tx>
      <c:layout>
        <c:manualLayout>
          <c:xMode val="edge"/>
          <c:yMode val="edge"/>
          <c:x val="0.36513137730966344"/>
          <c:y val="4.70170441973521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2766890321372142E-2"/>
          <c:y val="0.1495398124701863"/>
          <c:w val="0.86037470126810434"/>
          <c:h val="0.69471760200134347"/>
        </c:manualLayout>
      </c:layout>
      <c:scatterChart>
        <c:scatterStyle val="smoothMarker"/>
        <c:varyColors val="0"/>
        <c:ser>
          <c:idx val="0"/>
          <c:order val="0"/>
          <c:tx>
            <c:v>Test 2</c:v>
          </c:tx>
          <c:spPr>
            <a:ln w="158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>
                  <a:lumMod val="50000"/>
                </a:schemeClr>
              </a:solidFill>
              <a:ln w="0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xVal>
            <c:numRef>
              <c:f>'Test 2'!$L$3:$L$53</c:f>
              <c:numCache>
                <c:formatCode>General</c:formatCode>
                <c:ptCount val="51"/>
                <c:pt idx="0">
                  <c:v>0</c:v>
                </c:pt>
                <c:pt idx="1">
                  <c:v>0.16666666666666666</c:v>
                </c:pt>
                <c:pt idx="2">
                  <c:v>0.33333333333333331</c:v>
                </c:pt>
                <c:pt idx="3">
                  <c:v>0.5</c:v>
                </c:pt>
                <c:pt idx="4">
                  <c:v>0.66666666666666663</c:v>
                </c:pt>
                <c:pt idx="5">
                  <c:v>0.83333333333333337</c:v>
                </c:pt>
                <c:pt idx="6">
                  <c:v>1</c:v>
                </c:pt>
                <c:pt idx="7">
                  <c:v>1.1666666666666667</c:v>
                </c:pt>
                <c:pt idx="8">
                  <c:v>1.3333333333333333</c:v>
                </c:pt>
                <c:pt idx="9">
                  <c:v>1.5</c:v>
                </c:pt>
                <c:pt idx="10">
                  <c:v>1.6666666666666667</c:v>
                </c:pt>
                <c:pt idx="11">
                  <c:v>1.8333333333333333</c:v>
                </c:pt>
                <c:pt idx="12">
                  <c:v>2</c:v>
                </c:pt>
                <c:pt idx="13">
                  <c:v>2.1666666666666665</c:v>
                </c:pt>
                <c:pt idx="14">
                  <c:v>2.3333333333333335</c:v>
                </c:pt>
                <c:pt idx="15">
                  <c:v>2.5</c:v>
                </c:pt>
                <c:pt idx="16">
                  <c:v>2.6666666666666665</c:v>
                </c:pt>
                <c:pt idx="17">
                  <c:v>2.8333333333333335</c:v>
                </c:pt>
                <c:pt idx="18">
                  <c:v>3</c:v>
                </c:pt>
                <c:pt idx="19">
                  <c:v>3.1666666666666665</c:v>
                </c:pt>
                <c:pt idx="20">
                  <c:v>3.3333333333333335</c:v>
                </c:pt>
                <c:pt idx="21">
                  <c:v>3.5</c:v>
                </c:pt>
                <c:pt idx="22">
                  <c:v>3.6666666666666665</c:v>
                </c:pt>
                <c:pt idx="23">
                  <c:v>3.8333333333333335</c:v>
                </c:pt>
                <c:pt idx="24">
                  <c:v>4</c:v>
                </c:pt>
                <c:pt idx="25">
                  <c:v>4.166666666666667</c:v>
                </c:pt>
                <c:pt idx="26">
                  <c:v>4.333333333333333</c:v>
                </c:pt>
                <c:pt idx="27">
                  <c:v>4.5</c:v>
                </c:pt>
                <c:pt idx="28">
                  <c:v>4.666666666666667</c:v>
                </c:pt>
                <c:pt idx="29">
                  <c:v>4.833333333333333</c:v>
                </c:pt>
                <c:pt idx="30">
                  <c:v>5</c:v>
                </c:pt>
                <c:pt idx="31">
                  <c:v>5.166666666666667</c:v>
                </c:pt>
                <c:pt idx="32">
                  <c:v>5.333333333333333</c:v>
                </c:pt>
                <c:pt idx="33">
                  <c:v>5.5</c:v>
                </c:pt>
                <c:pt idx="34">
                  <c:v>5.666666666666667</c:v>
                </c:pt>
                <c:pt idx="35">
                  <c:v>5.833333333333333</c:v>
                </c:pt>
                <c:pt idx="36">
                  <c:v>6</c:v>
                </c:pt>
                <c:pt idx="37">
                  <c:v>6.166666666666667</c:v>
                </c:pt>
                <c:pt idx="38">
                  <c:v>6.333333333333333</c:v>
                </c:pt>
                <c:pt idx="39">
                  <c:v>6.5</c:v>
                </c:pt>
                <c:pt idx="40">
                  <c:v>6.666666666666667</c:v>
                </c:pt>
                <c:pt idx="41">
                  <c:v>6.833333333333333</c:v>
                </c:pt>
                <c:pt idx="42">
                  <c:v>7</c:v>
                </c:pt>
                <c:pt idx="43">
                  <c:v>7.166666666666667</c:v>
                </c:pt>
                <c:pt idx="44">
                  <c:v>7.333333333333333</c:v>
                </c:pt>
                <c:pt idx="45">
                  <c:v>7.5</c:v>
                </c:pt>
                <c:pt idx="46">
                  <c:v>7.666666666666667</c:v>
                </c:pt>
                <c:pt idx="47">
                  <c:v>7.833333333333333</c:v>
                </c:pt>
                <c:pt idx="48">
                  <c:v>8</c:v>
                </c:pt>
                <c:pt idx="49">
                  <c:v>8.1666666666666661</c:v>
                </c:pt>
                <c:pt idx="50">
                  <c:v>8.3333333333333339</c:v>
                </c:pt>
              </c:numCache>
            </c:numRef>
          </c:xVal>
          <c:yVal>
            <c:numRef>
              <c:f>'Test 2'!$C$3:$C$53</c:f>
              <c:numCache>
                <c:formatCode>General</c:formatCode>
                <c:ptCount val="51"/>
                <c:pt idx="0">
                  <c:v>0</c:v>
                </c:pt>
                <c:pt idx="1">
                  <c:v>2.352941176470588E-3</c:v>
                </c:pt>
                <c:pt idx="2">
                  <c:v>2.6890756302521009E-3</c:v>
                </c:pt>
                <c:pt idx="3">
                  <c:v>4.2016806722689074E-3</c:v>
                </c:pt>
                <c:pt idx="4">
                  <c:v>6.7226890756302516E-3</c:v>
                </c:pt>
                <c:pt idx="5">
                  <c:v>7.3949579831932765E-3</c:v>
                </c:pt>
                <c:pt idx="6">
                  <c:v>8.4033613445378148E-3</c:v>
                </c:pt>
                <c:pt idx="7">
                  <c:v>1.0084033613445377E-2</c:v>
                </c:pt>
                <c:pt idx="8">
                  <c:v>1.2268907563025209E-2</c:v>
                </c:pt>
                <c:pt idx="9">
                  <c:v>1.2436974789915966E-2</c:v>
                </c:pt>
                <c:pt idx="10">
                  <c:v>1.3109243697478991E-2</c:v>
                </c:pt>
                <c:pt idx="11">
                  <c:v>1.4621848739495799E-2</c:v>
                </c:pt>
                <c:pt idx="12">
                  <c:v>1.5966386554621848E-2</c:v>
                </c:pt>
                <c:pt idx="13">
                  <c:v>1.7310924369747901E-2</c:v>
                </c:pt>
                <c:pt idx="14">
                  <c:v>1.7647058823529412E-2</c:v>
                </c:pt>
                <c:pt idx="15">
                  <c:v>1.8487394957983194E-2</c:v>
                </c:pt>
                <c:pt idx="16">
                  <c:v>2.0336134453781511E-2</c:v>
                </c:pt>
                <c:pt idx="17">
                  <c:v>2.1848739495798318E-2</c:v>
                </c:pt>
                <c:pt idx="18">
                  <c:v>2.2352941176470589E-2</c:v>
                </c:pt>
                <c:pt idx="19">
                  <c:v>2.3193277310924371E-2</c:v>
                </c:pt>
                <c:pt idx="20">
                  <c:v>2.5042016806722689E-2</c:v>
                </c:pt>
                <c:pt idx="21">
                  <c:v>2.6722689075630253E-2</c:v>
                </c:pt>
                <c:pt idx="22">
                  <c:v>2.7394957983193278E-2</c:v>
                </c:pt>
                <c:pt idx="23">
                  <c:v>2.9411764705882356E-2</c:v>
                </c:pt>
                <c:pt idx="24">
                  <c:v>3.0756302521008402E-2</c:v>
                </c:pt>
                <c:pt idx="25">
                  <c:v>3.1260504201680674E-2</c:v>
                </c:pt>
                <c:pt idx="26">
                  <c:v>3.2436974789915966E-2</c:v>
                </c:pt>
                <c:pt idx="27">
                  <c:v>3.4285714285714287E-2</c:v>
                </c:pt>
                <c:pt idx="28">
                  <c:v>3.5798319327731087E-2</c:v>
                </c:pt>
                <c:pt idx="29">
                  <c:v>3.6134453781512602E-2</c:v>
                </c:pt>
                <c:pt idx="30">
                  <c:v>3.7478991596638658E-2</c:v>
                </c:pt>
                <c:pt idx="31">
                  <c:v>4.0336134453781508E-2</c:v>
                </c:pt>
                <c:pt idx="32">
                  <c:v>4.2857142857142858E-2</c:v>
                </c:pt>
                <c:pt idx="33">
                  <c:v>4.4537815126050422E-2</c:v>
                </c:pt>
                <c:pt idx="34">
                  <c:v>4.521008403361345E-2</c:v>
                </c:pt>
                <c:pt idx="35">
                  <c:v>4.6050420168067228E-2</c:v>
                </c:pt>
                <c:pt idx="36">
                  <c:v>4.9411764705882349E-2</c:v>
                </c:pt>
                <c:pt idx="37">
                  <c:v>5.0084033613445378E-2</c:v>
                </c:pt>
                <c:pt idx="38">
                  <c:v>5.260504201680672E-2</c:v>
                </c:pt>
                <c:pt idx="39">
                  <c:v>5.3613445378151263E-2</c:v>
                </c:pt>
                <c:pt idx="40">
                  <c:v>5.5798319327731091E-2</c:v>
                </c:pt>
                <c:pt idx="41">
                  <c:v>5.8991596638655469E-2</c:v>
                </c:pt>
                <c:pt idx="42">
                  <c:v>6.2184873949579826E-2</c:v>
                </c:pt>
                <c:pt idx="43">
                  <c:v>6.386554621848739E-2</c:v>
                </c:pt>
                <c:pt idx="44">
                  <c:v>6.5378151260504197E-2</c:v>
                </c:pt>
                <c:pt idx="45">
                  <c:v>6.806722689075631E-2</c:v>
                </c:pt>
                <c:pt idx="46">
                  <c:v>7.0756302521008396E-2</c:v>
                </c:pt>
                <c:pt idx="47">
                  <c:v>7.378151260504201E-2</c:v>
                </c:pt>
                <c:pt idx="48">
                  <c:v>7.7647058823529416E-2</c:v>
                </c:pt>
                <c:pt idx="49">
                  <c:v>8.2352941176470587E-2</c:v>
                </c:pt>
                <c:pt idx="50">
                  <c:v>8.7394957983193272E-2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A7C-4341-A3C8-7AAAAB171137}"/>
            </c:ext>
          </c:extLst>
        </c:ser>
        <c:ser>
          <c:idx val="1"/>
          <c:order val="1"/>
          <c:tx>
            <c:v>Lin Test 2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5492912862994707E-2"/>
                  <c:y val="-5.260607111215012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'Test 2'!$L$18:$L$33</c:f>
              <c:numCache>
                <c:formatCode>General</c:formatCode>
                <c:ptCount val="16"/>
                <c:pt idx="0">
                  <c:v>2.5</c:v>
                </c:pt>
                <c:pt idx="1">
                  <c:v>2.6666666666666665</c:v>
                </c:pt>
                <c:pt idx="2">
                  <c:v>2.8333333333333335</c:v>
                </c:pt>
                <c:pt idx="3">
                  <c:v>3</c:v>
                </c:pt>
                <c:pt idx="4">
                  <c:v>3.1666666666666665</c:v>
                </c:pt>
                <c:pt idx="5">
                  <c:v>3.3333333333333335</c:v>
                </c:pt>
                <c:pt idx="6">
                  <c:v>3.5</c:v>
                </c:pt>
                <c:pt idx="7">
                  <c:v>3.6666666666666665</c:v>
                </c:pt>
                <c:pt idx="8">
                  <c:v>3.8333333333333335</c:v>
                </c:pt>
                <c:pt idx="9">
                  <c:v>4</c:v>
                </c:pt>
                <c:pt idx="10">
                  <c:v>4.166666666666667</c:v>
                </c:pt>
                <c:pt idx="11">
                  <c:v>4.333333333333333</c:v>
                </c:pt>
                <c:pt idx="12">
                  <c:v>4.5</c:v>
                </c:pt>
                <c:pt idx="13">
                  <c:v>4.666666666666667</c:v>
                </c:pt>
                <c:pt idx="14">
                  <c:v>4.833333333333333</c:v>
                </c:pt>
                <c:pt idx="15">
                  <c:v>5</c:v>
                </c:pt>
              </c:numCache>
            </c:numRef>
          </c:xVal>
          <c:yVal>
            <c:numRef>
              <c:f>'Test 2'!$C$18:$C$33</c:f>
              <c:numCache>
                <c:formatCode>General</c:formatCode>
                <c:ptCount val="16"/>
                <c:pt idx="0">
                  <c:v>1.8487394957983194E-2</c:v>
                </c:pt>
                <c:pt idx="1">
                  <c:v>2.0336134453781511E-2</c:v>
                </c:pt>
                <c:pt idx="2">
                  <c:v>2.1848739495798318E-2</c:v>
                </c:pt>
                <c:pt idx="3">
                  <c:v>2.2352941176470589E-2</c:v>
                </c:pt>
                <c:pt idx="4">
                  <c:v>2.3193277310924371E-2</c:v>
                </c:pt>
                <c:pt idx="5">
                  <c:v>2.5042016806722689E-2</c:v>
                </c:pt>
                <c:pt idx="6">
                  <c:v>2.6722689075630253E-2</c:v>
                </c:pt>
                <c:pt idx="7">
                  <c:v>2.7394957983193278E-2</c:v>
                </c:pt>
                <c:pt idx="8">
                  <c:v>2.9411764705882356E-2</c:v>
                </c:pt>
                <c:pt idx="9">
                  <c:v>3.0756302521008402E-2</c:v>
                </c:pt>
                <c:pt idx="10">
                  <c:v>3.1260504201680674E-2</c:v>
                </c:pt>
                <c:pt idx="11">
                  <c:v>3.2436974789915966E-2</c:v>
                </c:pt>
                <c:pt idx="12">
                  <c:v>3.4285714285714287E-2</c:v>
                </c:pt>
                <c:pt idx="13">
                  <c:v>3.5798319327731087E-2</c:v>
                </c:pt>
                <c:pt idx="14">
                  <c:v>3.6134453781512602E-2</c:v>
                </c:pt>
                <c:pt idx="15">
                  <c:v>3.7478991596638658E-2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A7C-4341-A3C8-7AAAAB171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222256"/>
        <c:axId val="432223376"/>
      </c:scatterChart>
      <c:valAx>
        <c:axId val="432222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(min)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2223376"/>
        <c:crosses val="autoZero"/>
        <c:crossBetween val="midCat"/>
      </c:valAx>
      <c:valAx>
        <c:axId val="43222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Strain , </a:t>
                </a:r>
                <a:r>
                  <a:rPr lang="el-GR">
                    <a:latin typeface="Calibri" panose="020F0502020204030204" pitchFamily="34" charset="0"/>
                  </a:rPr>
                  <a:t>ε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22222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533646244325667"/>
          <c:y val="0.64626278650515367"/>
          <c:w val="0.24687904408839229"/>
          <c:h val="0.20240891485497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3 Creep Curve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445603674540683"/>
          <c:y val="0.17171296296296296"/>
          <c:w val="0.80983464566929142"/>
          <c:h val="0.62271617089530473"/>
        </c:manualLayout>
      </c:layout>
      <c:scatterChart>
        <c:scatterStyle val="smoothMarker"/>
        <c:varyColors val="0"/>
        <c:ser>
          <c:idx val="0"/>
          <c:order val="0"/>
          <c:tx>
            <c:v>Test 3</c:v>
          </c:tx>
          <c:spPr>
            <a:ln w="12700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xVal>
            <c:numRef>
              <c:f>'Test 3'!$K$3:$K$59</c:f>
              <c:numCache>
                <c:formatCode>0.000</c:formatCode>
                <c:ptCount val="57"/>
                <c:pt idx="0">
                  <c:v>0</c:v>
                </c:pt>
                <c:pt idx="1">
                  <c:v>6.6666666666666666E-2</c:v>
                </c:pt>
                <c:pt idx="2">
                  <c:v>0.13333333333333333</c:v>
                </c:pt>
                <c:pt idx="3">
                  <c:v>0.2</c:v>
                </c:pt>
                <c:pt idx="4">
                  <c:v>0.26666666666666666</c:v>
                </c:pt>
                <c:pt idx="5">
                  <c:v>0.33333333333333331</c:v>
                </c:pt>
                <c:pt idx="6">
                  <c:v>0.4</c:v>
                </c:pt>
                <c:pt idx="7">
                  <c:v>0.46666666666666667</c:v>
                </c:pt>
                <c:pt idx="8">
                  <c:v>0.53333333333333333</c:v>
                </c:pt>
                <c:pt idx="9">
                  <c:v>0.6</c:v>
                </c:pt>
                <c:pt idx="10">
                  <c:v>0.66666666666666663</c:v>
                </c:pt>
                <c:pt idx="11">
                  <c:v>0.73333333333333328</c:v>
                </c:pt>
                <c:pt idx="12">
                  <c:v>0.8</c:v>
                </c:pt>
                <c:pt idx="13">
                  <c:v>0.8666666666666667</c:v>
                </c:pt>
                <c:pt idx="14">
                  <c:v>0.93333333333333335</c:v>
                </c:pt>
                <c:pt idx="15">
                  <c:v>1</c:v>
                </c:pt>
                <c:pt idx="16">
                  <c:v>1.0666666666666667</c:v>
                </c:pt>
                <c:pt idx="17">
                  <c:v>1.1333333333333333</c:v>
                </c:pt>
                <c:pt idx="18">
                  <c:v>1.2</c:v>
                </c:pt>
                <c:pt idx="19">
                  <c:v>1.2666666666666666</c:v>
                </c:pt>
                <c:pt idx="20">
                  <c:v>1.3333333333333333</c:v>
                </c:pt>
                <c:pt idx="21">
                  <c:v>1.4</c:v>
                </c:pt>
                <c:pt idx="22">
                  <c:v>1.4666666666666666</c:v>
                </c:pt>
                <c:pt idx="23">
                  <c:v>1.5333333333333334</c:v>
                </c:pt>
                <c:pt idx="24">
                  <c:v>1.6</c:v>
                </c:pt>
                <c:pt idx="25">
                  <c:v>1.6666666666666667</c:v>
                </c:pt>
                <c:pt idx="26">
                  <c:v>1.7333333333333334</c:v>
                </c:pt>
                <c:pt idx="27">
                  <c:v>1.8</c:v>
                </c:pt>
                <c:pt idx="28">
                  <c:v>1.8666666666666667</c:v>
                </c:pt>
                <c:pt idx="29">
                  <c:v>1.9333333333333333</c:v>
                </c:pt>
                <c:pt idx="30">
                  <c:v>2</c:v>
                </c:pt>
                <c:pt idx="31">
                  <c:v>2.0666666666666669</c:v>
                </c:pt>
                <c:pt idx="32">
                  <c:v>2.1333333333333333</c:v>
                </c:pt>
                <c:pt idx="33">
                  <c:v>2.2000000000000002</c:v>
                </c:pt>
                <c:pt idx="34">
                  <c:v>2.2666666666666666</c:v>
                </c:pt>
                <c:pt idx="35">
                  <c:v>2.3333333333333335</c:v>
                </c:pt>
                <c:pt idx="36">
                  <c:v>2.4</c:v>
                </c:pt>
                <c:pt idx="37">
                  <c:v>2.4666666666666668</c:v>
                </c:pt>
                <c:pt idx="38">
                  <c:v>2.5333333333333332</c:v>
                </c:pt>
                <c:pt idx="39">
                  <c:v>2.6</c:v>
                </c:pt>
                <c:pt idx="40">
                  <c:v>2.6666666666666665</c:v>
                </c:pt>
                <c:pt idx="41">
                  <c:v>2.7333333333333334</c:v>
                </c:pt>
                <c:pt idx="42">
                  <c:v>2.8</c:v>
                </c:pt>
                <c:pt idx="43">
                  <c:v>2.8666666666666667</c:v>
                </c:pt>
                <c:pt idx="44">
                  <c:v>2.9333333333333331</c:v>
                </c:pt>
                <c:pt idx="45">
                  <c:v>3</c:v>
                </c:pt>
                <c:pt idx="46">
                  <c:v>3.0666666666666669</c:v>
                </c:pt>
                <c:pt idx="47">
                  <c:v>3.1333333333333333</c:v>
                </c:pt>
                <c:pt idx="48">
                  <c:v>3.2</c:v>
                </c:pt>
                <c:pt idx="49">
                  <c:v>3.2666666666666666</c:v>
                </c:pt>
                <c:pt idx="50">
                  <c:v>3.3333333333333335</c:v>
                </c:pt>
                <c:pt idx="51">
                  <c:v>3.4</c:v>
                </c:pt>
                <c:pt idx="52">
                  <c:v>3.4666666666666668</c:v>
                </c:pt>
                <c:pt idx="53">
                  <c:v>3.5333333333333332</c:v>
                </c:pt>
                <c:pt idx="54">
                  <c:v>3.6</c:v>
                </c:pt>
                <c:pt idx="55">
                  <c:v>3.6666666666666665</c:v>
                </c:pt>
                <c:pt idx="56">
                  <c:v>3.7333333333333334</c:v>
                </c:pt>
              </c:numCache>
            </c:numRef>
          </c:xVal>
          <c:yVal>
            <c:numRef>
              <c:f>'Test 3'!$C$3:$C$59</c:f>
              <c:numCache>
                <c:formatCode>General</c:formatCode>
                <c:ptCount val="57"/>
                <c:pt idx="0">
                  <c:v>0</c:v>
                </c:pt>
                <c:pt idx="1">
                  <c:v>3.3613445378151258E-3</c:v>
                </c:pt>
                <c:pt idx="2">
                  <c:v>4.2016806722689074E-3</c:v>
                </c:pt>
                <c:pt idx="3">
                  <c:v>5.5462184873949581E-3</c:v>
                </c:pt>
                <c:pt idx="4">
                  <c:v>6.218487394957983E-3</c:v>
                </c:pt>
                <c:pt idx="5">
                  <c:v>6.7226890756302516E-3</c:v>
                </c:pt>
                <c:pt idx="6">
                  <c:v>7.7310924369747899E-3</c:v>
                </c:pt>
                <c:pt idx="7">
                  <c:v>8.7394957983193289E-3</c:v>
                </c:pt>
                <c:pt idx="8">
                  <c:v>9.9159663865546217E-3</c:v>
                </c:pt>
                <c:pt idx="9">
                  <c:v>1.0756302521008404E-2</c:v>
                </c:pt>
                <c:pt idx="10">
                  <c:v>1.1764705882352943E-2</c:v>
                </c:pt>
                <c:pt idx="11">
                  <c:v>1.1932773109243698E-2</c:v>
                </c:pt>
                <c:pt idx="12">
                  <c:v>1.2436974789915966E-2</c:v>
                </c:pt>
                <c:pt idx="13">
                  <c:v>1.3109243697478991E-2</c:v>
                </c:pt>
                <c:pt idx="14">
                  <c:v>1.361344537815126E-2</c:v>
                </c:pt>
                <c:pt idx="15">
                  <c:v>1.4789915966386553E-2</c:v>
                </c:pt>
                <c:pt idx="16">
                  <c:v>1.5966386554621848E-2</c:v>
                </c:pt>
                <c:pt idx="17">
                  <c:v>1.680672268907563E-2</c:v>
                </c:pt>
                <c:pt idx="18">
                  <c:v>1.8151260504201679E-2</c:v>
                </c:pt>
                <c:pt idx="19">
                  <c:v>1.8991596638655461E-2</c:v>
                </c:pt>
                <c:pt idx="20">
                  <c:v>1.9159663865546218E-2</c:v>
                </c:pt>
                <c:pt idx="21">
                  <c:v>1.9831932773109243E-2</c:v>
                </c:pt>
                <c:pt idx="22">
                  <c:v>2.0672268907563025E-2</c:v>
                </c:pt>
                <c:pt idx="23">
                  <c:v>2.1512605042016807E-2</c:v>
                </c:pt>
                <c:pt idx="24">
                  <c:v>2.2016806722689075E-2</c:v>
                </c:pt>
                <c:pt idx="25">
                  <c:v>2.3025210084033614E-2</c:v>
                </c:pt>
                <c:pt idx="26">
                  <c:v>2.5210084033613443E-2</c:v>
                </c:pt>
                <c:pt idx="27">
                  <c:v>2.6050420168067225E-2</c:v>
                </c:pt>
                <c:pt idx="28">
                  <c:v>2.6890756302521007E-2</c:v>
                </c:pt>
                <c:pt idx="29">
                  <c:v>2.7731092436974792E-2</c:v>
                </c:pt>
                <c:pt idx="30">
                  <c:v>2.9075630252100842E-2</c:v>
                </c:pt>
                <c:pt idx="31">
                  <c:v>2.9747899159663863E-2</c:v>
                </c:pt>
                <c:pt idx="32">
                  <c:v>3.0588235294117645E-2</c:v>
                </c:pt>
                <c:pt idx="33">
                  <c:v>3.1428571428571431E-2</c:v>
                </c:pt>
                <c:pt idx="34">
                  <c:v>3.2773109243697481E-2</c:v>
                </c:pt>
                <c:pt idx="35">
                  <c:v>3.3949579831932773E-2</c:v>
                </c:pt>
                <c:pt idx="36">
                  <c:v>3.4957983193277316E-2</c:v>
                </c:pt>
                <c:pt idx="37">
                  <c:v>3.5966386554621844E-2</c:v>
                </c:pt>
                <c:pt idx="38">
                  <c:v>3.6974789915966387E-2</c:v>
                </c:pt>
                <c:pt idx="39">
                  <c:v>3.7815126050420166E-2</c:v>
                </c:pt>
                <c:pt idx="40">
                  <c:v>3.9159663865546222E-2</c:v>
                </c:pt>
                <c:pt idx="41">
                  <c:v>4.0168067226890758E-2</c:v>
                </c:pt>
                <c:pt idx="42">
                  <c:v>4.1176470588235294E-2</c:v>
                </c:pt>
                <c:pt idx="43">
                  <c:v>4.2521008403361343E-2</c:v>
                </c:pt>
                <c:pt idx="44">
                  <c:v>4.4201680672268907E-2</c:v>
                </c:pt>
                <c:pt idx="45">
                  <c:v>4.5042016806722693E-2</c:v>
                </c:pt>
                <c:pt idx="46">
                  <c:v>4.5882352941176471E-2</c:v>
                </c:pt>
                <c:pt idx="47">
                  <c:v>4.7394957983193278E-2</c:v>
                </c:pt>
                <c:pt idx="48">
                  <c:v>4.8235294117647064E-2</c:v>
                </c:pt>
                <c:pt idx="49">
                  <c:v>4.9075630252100835E-2</c:v>
                </c:pt>
                <c:pt idx="50">
                  <c:v>5.0924369747899156E-2</c:v>
                </c:pt>
                <c:pt idx="51">
                  <c:v>5.1932773109243692E-2</c:v>
                </c:pt>
                <c:pt idx="52">
                  <c:v>5.3109243697478992E-2</c:v>
                </c:pt>
                <c:pt idx="53">
                  <c:v>5.512605042016807E-2</c:v>
                </c:pt>
                <c:pt idx="54">
                  <c:v>5.5966386554621848E-2</c:v>
                </c:pt>
                <c:pt idx="55">
                  <c:v>5.7815126050420169E-2</c:v>
                </c:pt>
                <c:pt idx="56">
                  <c:v>5.9327731092436969E-2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89B-43D2-B9AB-F46F29A1EED7}"/>
            </c:ext>
          </c:extLst>
        </c:ser>
        <c:ser>
          <c:idx val="1"/>
          <c:order val="1"/>
          <c:tx>
            <c:v>Lin Test 2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8081671041119859"/>
                  <c:y val="5.933034412365120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'Test 3'!$K$29:$K$46</c:f>
              <c:numCache>
                <c:formatCode>0.000</c:formatCode>
                <c:ptCount val="18"/>
                <c:pt idx="0">
                  <c:v>1.7333333333333334</c:v>
                </c:pt>
                <c:pt idx="1">
                  <c:v>1.8</c:v>
                </c:pt>
                <c:pt idx="2">
                  <c:v>1.8666666666666667</c:v>
                </c:pt>
                <c:pt idx="3">
                  <c:v>1.9333333333333333</c:v>
                </c:pt>
                <c:pt idx="4">
                  <c:v>2</c:v>
                </c:pt>
                <c:pt idx="5">
                  <c:v>2.0666666666666669</c:v>
                </c:pt>
                <c:pt idx="6">
                  <c:v>2.1333333333333333</c:v>
                </c:pt>
                <c:pt idx="7">
                  <c:v>2.2000000000000002</c:v>
                </c:pt>
                <c:pt idx="8">
                  <c:v>2.2666666666666666</c:v>
                </c:pt>
                <c:pt idx="9">
                  <c:v>2.3333333333333335</c:v>
                </c:pt>
                <c:pt idx="10">
                  <c:v>2.4</c:v>
                </c:pt>
                <c:pt idx="11">
                  <c:v>2.4666666666666668</c:v>
                </c:pt>
                <c:pt idx="12">
                  <c:v>2.5333333333333332</c:v>
                </c:pt>
                <c:pt idx="13">
                  <c:v>2.6</c:v>
                </c:pt>
                <c:pt idx="14">
                  <c:v>2.6666666666666665</c:v>
                </c:pt>
                <c:pt idx="15">
                  <c:v>2.7333333333333334</c:v>
                </c:pt>
                <c:pt idx="16">
                  <c:v>2.8</c:v>
                </c:pt>
                <c:pt idx="17">
                  <c:v>2.8666666666666667</c:v>
                </c:pt>
              </c:numCache>
            </c:numRef>
          </c:xVal>
          <c:yVal>
            <c:numRef>
              <c:f>'Test 3'!$L$29:$L$46</c:f>
              <c:numCache>
                <c:formatCode>0.00000</c:formatCode>
                <c:ptCount val="18"/>
                <c:pt idx="0">
                  <c:v>2.5210084033613443E-2</c:v>
                </c:pt>
                <c:pt idx="1">
                  <c:v>2.6050420168067225E-2</c:v>
                </c:pt>
                <c:pt idx="2">
                  <c:v>2.6890756302521007E-2</c:v>
                </c:pt>
                <c:pt idx="3">
                  <c:v>2.7731092436974792E-2</c:v>
                </c:pt>
                <c:pt idx="4">
                  <c:v>2.9075630252100842E-2</c:v>
                </c:pt>
                <c:pt idx="5">
                  <c:v>2.9747899159663863E-2</c:v>
                </c:pt>
                <c:pt idx="6">
                  <c:v>3.0588235294117645E-2</c:v>
                </c:pt>
                <c:pt idx="7">
                  <c:v>3.1428571428571431E-2</c:v>
                </c:pt>
                <c:pt idx="8">
                  <c:v>3.2773109243697481E-2</c:v>
                </c:pt>
                <c:pt idx="9">
                  <c:v>3.3949579831932773E-2</c:v>
                </c:pt>
                <c:pt idx="10">
                  <c:v>3.4957983193277316E-2</c:v>
                </c:pt>
                <c:pt idx="11">
                  <c:v>3.5966386554621844E-2</c:v>
                </c:pt>
                <c:pt idx="12">
                  <c:v>3.6974789915966387E-2</c:v>
                </c:pt>
                <c:pt idx="13">
                  <c:v>3.7815126050420166E-2</c:v>
                </c:pt>
                <c:pt idx="14">
                  <c:v>3.9159663865546222E-2</c:v>
                </c:pt>
                <c:pt idx="15">
                  <c:v>4.0168067226890758E-2</c:v>
                </c:pt>
                <c:pt idx="16">
                  <c:v>4.1176470588235294E-2</c:v>
                </c:pt>
                <c:pt idx="17">
                  <c:v>4.2521008403361343E-2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89B-43D2-B9AB-F46F29A1E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2569632"/>
        <c:axId val="442572432"/>
      </c:scatterChart>
      <c:valAx>
        <c:axId val="442569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(min)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2572432"/>
        <c:crosses val="autoZero"/>
        <c:crossBetween val="midCat"/>
      </c:valAx>
      <c:valAx>
        <c:axId val="44257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Strain, </a:t>
                </a:r>
                <a:r>
                  <a:rPr lang="el-GR"/>
                  <a:t>ε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2569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273512685914262"/>
          <c:y val="0.55894575678040248"/>
          <c:w val="0.26282042869641292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</a:t>
            </a:r>
            <a:r>
              <a:rPr lang="en-US" baseline="0"/>
              <a:t> 4 Creep Curve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445603674540683"/>
          <c:y val="0.17171296296296296"/>
          <c:w val="0.81987729658792652"/>
          <c:h val="0.62271617089530473"/>
        </c:manualLayout>
      </c:layout>
      <c:scatterChart>
        <c:scatterStyle val="smoothMarker"/>
        <c:varyColors val="0"/>
        <c:ser>
          <c:idx val="0"/>
          <c:order val="0"/>
          <c:tx>
            <c:v>Test 4</c:v>
          </c:tx>
          <c:spPr>
            <a:ln w="12700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xVal>
            <c:numRef>
              <c:f>'Test 4'!$N$3:$N$88</c:f>
              <c:numCache>
                <c:formatCode>General</c:formatCode>
                <c:ptCount val="86"/>
                <c:pt idx="0">
                  <c:v>0</c:v>
                </c:pt>
                <c:pt idx="1">
                  <c:v>6.6666666666666666E-2</c:v>
                </c:pt>
                <c:pt idx="2">
                  <c:v>0.13333333333333333</c:v>
                </c:pt>
                <c:pt idx="3">
                  <c:v>0.2</c:v>
                </c:pt>
                <c:pt idx="4">
                  <c:v>0.26666666666666666</c:v>
                </c:pt>
                <c:pt idx="5">
                  <c:v>0.33333333333333331</c:v>
                </c:pt>
                <c:pt idx="6">
                  <c:v>0.4</c:v>
                </c:pt>
                <c:pt idx="7">
                  <c:v>0.46666666666666667</c:v>
                </c:pt>
                <c:pt idx="8">
                  <c:v>0.53333333333333333</c:v>
                </c:pt>
                <c:pt idx="9">
                  <c:v>0.6</c:v>
                </c:pt>
                <c:pt idx="10">
                  <c:v>0.66666666666666663</c:v>
                </c:pt>
                <c:pt idx="11">
                  <c:v>0.73333333333333328</c:v>
                </c:pt>
                <c:pt idx="12">
                  <c:v>0.8</c:v>
                </c:pt>
                <c:pt idx="13">
                  <c:v>0.8666666666666667</c:v>
                </c:pt>
                <c:pt idx="14">
                  <c:v>0.93333333333333335</c:v>
                </c:pt>
                <c:pt idx="15">
                  <c:v>1</c:v>
                </c:pt>
                <c:pt idx="16">
                  <c:v>1.0666666666666667</c:v>
                </c:pt>
                <c:pt idx="17">
                  <c:v>1.1333333333333333</c:v>
                </c:pt>
                <c:pt idx="18">
                  <c:v>1.2</c:v>
                </c:pt>
                <c:pt idx="19">
                  <c:v>1.2666666666666666</c:v>
                </c:pt>
                <c:pt idx="20">
                  <c:v>1.3333333333333333</c:v>
                </c:pt>
                <c:pt idx="21">
                  <c:v>1.4</c:v>
                </c:pt>
                <c:pt idx="22">
                  <c:v>1.4666666666666666</c:v>
                </c:pt>
                <c:pt idx="23">
                  <c:v>1.5333333333333334</c:v>
                </c:pt>
                <c:pt idx="24">
                  <c:v>1.6</c:v>
                </c:pt>
                <c:pt idx="25">
                  <c:v>1.6666666666666667</c:v>
                </c:pt>
                <c:pt idx="26">
                  <c:v>1.7333333333333334</c:v>
                </c:pt>
                <c:pt idx="27">
                  <c:v>1.8</c:v>
                </c:pt>
                <c:pt idx="28">
                  <c:v>1.8666666666666667</c:v>
                </c:pt>
                <c:pt idx="29">
                  <c:v>1.9333333333333333</c:v>
                </c:pt>
                <c:pt idx="30">
                  <c:v>2</c:v>
                </c:pt>
                <c:pt idx="31">
                  <c:v>2.0666666666666669</c:v>
                </c:pt>
                <c:pt idx="32">
                  <c:v>2.1333333333333333</c:v>
                </c:pt>
                <c:pt idx="33">
                  <c:v>2.2000000000000002</c:v>
                </c:pt>
                <c:pt idx="34">
                  <c:v>2.2666666666666666</c:v>
                </c:pt>
                <c:pt idx="35">
                  <c:v>2.3333333333333335</c:v>
                </c:pt>
                <c:pt idx="36">
                  <c:v>2.4</c:v>
                </c:pt>
                <c:pt idx="37">
                  <c:v>2.4666666666666668</c:v>
                </c:pt>
                <c:pt idx="38">
                  <c:v>2.5333333333333332</c:v>
                </c:pt>
                <c:pt idx="39">
                  <c:v>2.6</c:v>
                </c:pt>
                <c:pt idx="40">
                  <c:v>2.6666666666666665</c:v>
                </c:pt>
                <c:pt idx="41">
                  <c:v>2.7333333333333334</c:v>
                </c:pt>
                <c:pt idx="42">
                  <c:v>2.8</c:v>
                </c:pt>
                <c:pt idx="43">
                  <c:v>2.8666666666666667</c:v>
                </c:pt>
                <c:pt idx="44">
                  <c:v>2.9333333333333331</c:v>
                </c:pt>
                <c:pt idx="45">
                  <c:v>3</c:v>
                </c:pt>
                <c:pt idx="46">
                  <c:v>3.0666666666666669</c:v>
                </c:pt>
                <c:pt idx="47">
                  <c:v>3.1333333333333333</c:v>
                </c:pt>
                <c:pt idx="48">
                  <c:v>3.2</c:v>
                </c:pt>
                <c:pt idx="49">
                  <c:v>3.2666666666666666</c:v>
                </c:pt>
                <c:pt idx="50">
                  <c:v>3.3333333333333335</c:v>
                </c:pt>
                <c:pt idx="51">
                  <c:v>3.4</c:v>
                </c:pt>
                <c:pt idx="52">
                  <c:v>3.4666666666666668</c:v>
                </c:pt>
                <c:pt idx="53">
                  <c:v>3.5333333333333332</c:v>
                </c:pt>
                <c:pt idx="54">
                  <c:v>3.6</c:v>
                </c:pt>
                <c:pt idx="55">
                  <c:v>3.6666666666666665</c:v>
                </c:pt>
                <c:pt idx="56">
                  <c:v>3.7333333333333334</c:v>
                </c:pt>
                <c:pt idx="57">
                  <c:v>3.8</c:v>
                </c:pt>
                <c:pt idx="58">
                  <c:v>3.8666666666666667</c:v>
                </c:pt>
                <c:pt idx="59">
                  <c:v>3.9333333333333331</c:v>
                </c:pt>
                <c:pt idx="60">
                  <c:v>4</c:v>
                </c:pt>
                <c:pt idx="61">
                  <c:v>4.0666666666666664</c:v>
                </c:pt>
                <c:pt idx="62">
                  <c:v>4.1333333333333337</c:v>
                </c:pt>
                <c:pt idx="63">
                  <c:v>4.2</c:v>
                </c:pt>
                <c:pt idx="64">
                  <c:v>4.2666666666666666</c:v>
                </c:pt>
                <c:pt idx="65">
                  <c:v>4.333333333333333</c:v>
                </c:pt>
                <c:pt idx="66">
                  <c:v>4.4000000000000004</c:v>
                </c:pt>
                <c:pt idx="67">
                  <c:v>4.4666666666666668</c:v>
                </c:pt>
                <c:pt idx="68">
                  <c:v>4.5333333333333332</c:v>
                </c:pt>
                <c:pt idx="69">
                  <c:v>4.5999999999999996</c:v>
                </c:pt>
                <c:pt idx="70">
                  <c:v>4.666666666666667</c:v>
                </c:pt>
                <c:pt idx="71">
                  <c:v>4.7333333333333334</c:v>
                </c:pt>
                <c:pt idx="72">
                  <c:v>4.8</c:v>
                </c:pt>
                <c:pt idx="73">
                  <c:v>4.8666666666666663</c:v>
                </c:pt>
                <c:pt idx="74">
                  <c:v>4.9333333333333336</c:v>
                </c:pt>
                <c:pt idx="75">
                  <c:v>5</c:v>
                </c:pt>
                <c:pt idx="76">
                  <c:v>5.0666666666666664</c:v>
                </c:pt>
                <c:pt idx="77">
                  <c:v>5.1333333333333337</c:v>
                </c:pt>
                <c:pt idx="78">
                  <c:v>5.2</c:v>
                </c:pt>
                <c:pt idx="79">
                  <c:v>5.2666666666666666</c:v>
                </c:pt>
                <c:pt idx="80">
                  <c:v>5.333333333333333</c:v>
                </c:pt>
                <c:pt idx="81">
                  <c:v>5.4</c:v>
                </c:pt>
                <c:pt idx="82">
                  <c:v>5.4666666666666668</c:v>
                </c:pt>
                <c:pt idx="83">
                  <c:v>5.5333333333333332</c:v>
                </c:pt>
                <c:pt idx="84">
                  <c:v>5.6</c:v>
                </c:pt>
                <c:pt idx="85">
                  <c:v>5.666666666666667</c:v>
                </c:pt>
              </c:numCache>
            </c:numRef>
          </c:xVal>
          <c:yVal>
            <c:numRef>
              <c:f>'Test 4'!$C$3:$C$88</c:f>
              <c:numCache>
                <c:formatCode>General</c:formatCode>
                <c:ptCount val="86"/>
                <c:pt idx="0">
                  <c:v>0</c:v>
                </c:pt>
                <c:pt idx="1">
                  <c:v>1.6806722689075629E-3</c:v>
                </c:pt>
                <c:pt idx="2">
                  <c:v>2.5210084033613443E-3</c:v>
                </c:pt>
                <c:pt idx="3">
                  <c:v>2.6890756302521009E-3</c:v>
                </c:pt>
                <c:pt idx="4">
                  <c:v>3.0252100840336138E-3</c:v>
                </c:pt>
                <c:pt idx="5">
                  <c:v>3.1932773109243696E-3</c:v>
                </c:pt>
                <c:pt idx="6">
                  <c:v>3.1932773109243696E-3</c:v>
                </c:pt>
                <c:pt idx="7">
                  <c:v>3.8655462184873949E-3</c:v>
                </c:pt>
                <c:pt idx="8">
                  <c:v>5.0420168067226885E-3</c:v>
                </c:pt>
                <c:pt idx="9">
                  <c:v>5.3781512605042018E-3</c:v>
                </c:pt>
                <c:pt idx="10">
                  <c:v>6.0504201680672276E-3</c:v>
                </c:pt>
                <c:pt idx="11">
                  <c:v>6.8907563025210087E-3</c:v>
                </c:pt>
                <c:pt idx="12">
                  <c:v>7.7310924369747899E-3</c:v>
                </c:pt>
                <c:pt idx="13">
                  <c:v>8.0672268907563023E-3</c:v>
                </c:pt>
                <c:pt idx="14">
                  <c:v>8.2352941176470594E-3</c:v>
                </c:pt>
                <c:pt idx="15">
                  <c:v>8.2352941176470594E-3</c:v>
                </c:pt>
                <c:pt idx="16">
                  <c:v>8.2352941176470594E-3</c:v>
                </c:pt>
                <c:pt idx="17">
                  <c:v>8.9075630252100843E-3</c:v>
                </c:pt>
                <c:pt idx="18">
                  <c:v>9.5798319327731092E-3</c:v>
                </c:pt>
                <c:pt idx="19">
                  <c:v>9.5798319327731092E-3</c:v>
                </c:pt>
                <c:pt idx="20">
                  <c:v>9.5798319327731092E-3</c:v>
                </c:pt>
                <c:pt idx="21">
                  <c:v>1.0588235294117647E-2</c:v>
                </c:pt>
                <c:pt idx="22">
                  <c:v>1.1428571428571429E-2</c:v>
                </c:pt>
                <c:pt idx="23">
                  <c:v>1.1764705882352943E-2</c:v>
                </c:pt>
                <c:pt idx="24">
                  <c:v>1.3445378151260503E-2</c:v>
                </c:pt>
                <c:pt idx="25">
                  <c:v>1.3949579831932773E-2</c:v>
                </c:pt>
                <c:pt idx="26">
                  <c:v>1.4621848739495799E-2</c:v>
                </c:pt>
                <c:pt idx="27">
                  <c:v>1.4789915966386553E-2</c:v>
                </c:pt>
                <c:pt idx="28">
                  <c:v>1.5294117647058823E-2</c:v>
                </c:pt>
                <c:pt idx="29">
                  <c:v>1.5966386554621848E-2</c:v>
                </c:pt>
                <c:pt idx="30">
                  <c:v>1.680672268907563E-2</c:v>
                </c:pt>
                <c:pt idx="31">
                  <c:v>1.7310924369747901E-2</c:v>
                </c:pt>
                <c:pt idx="32">
                  <c:v>1.8319327731092436E-2</c:v>
                </c:pt>
                <c:pt idx="33">
                  <c:v>1.8991596638655461E-2</c:v>
                </c:pt>
                <c:pt idx="34">
                  <c:v>1.9159663865546218E-2</c:v>
                </c:pt>
                <c:pt idx="35">
                  <c:v>1.9327731092436976E-2</c:v>
                </c:pt>
                <c:pt idx="36">
                  <c:v>1.9327731092436976E-2</c:v>
                </c:pt>
                <c:pt idx="37">
                  <c:v>0.02</c:v>
                </c:pt>
                <c:pt idx="38">
                  <c:v>2.1176470588235293E-2</c:v>
                </c:pt>
                <c:pt idx="39">
                  <c:v>2.1680672268907564E-2</c:v>
                </c:pt>
                <c:pt idx="40">
                  <c:v>2.1848739495798318E-2</c:v>
                </c:pt>
                <c:pt idx="41">
                  <c:v>2.2352941176470589E-2</c:v>
                </c:pt>
                <c:pt idx="42">
                  <c:v>2.3361344537815128E-2</c:v>
                </c:pt>
                <c:pt idx="43">
                  <c:v>2.3361344537815128E-2</c:v>
                </c:pt>
                <c:pt idx="44">
                  <c:v>2.3865546218487396E-2</c:v>
                </c:pt>
                <c:pt idx="45">
                  <c:v>2.420168067226891E-2</c:v>
                </c:pt>
                <c:pt idx="46">
                  <c:v>2.4873949579831932E-2</c:v>
                </c:pt>
                <c:pt idx="47">
                  <c:v>2.5546218487394957E-2</c:v>
                </c:pt>
                <c:pt idx="48">
                  <c:v>2.5882352941176471E-2</c:v>
                </c:pt>
                <c:pt idx="49">
                  <c:v>2.6890756302521007E-2</c:v>
                </c:pt>
                <c:pt idx="50">
                  <c:v>2.8571428571428574E-2</c:v>
                </c:pt>
                <c:pt idx="51">
                  <c:v>2.8907563025210085E-2</c:v>
                </c:pt>
                <c:pt idx="52">
                  <c:v>2.9243697478991599E-2</c:v>
                </c:pt>
                <c:pt idx="53">
                  <c:v>3.0084033613445377E-2</c:v>
                </c:pt>
                <c:pt idx="54">
                  <c:v>3.1260504201680674E-2</c:v>
                </c:pt>
                <c:pt idx="55">
                  <c:v>3.1764705882352938E-2</c:v>
                </c:pt>
                <c:pt idx="56">
                  <c:v>3.2100840336134452E-2</c:v>
                </c:pt>
                <c:pt idx="57">
                  <c:v>3.2605042016806723E-2</c:v>
                </c:pt>
                <c:pt idx="58">
                  <c:v>3.3109243697478995E-2</c:v>
                </c:pt>
                <c:pt idx="59">
                  <c:v>3.4285714285714287E-2</c:v>
                </c:pt>
                <c:pt idx="60">
                  <c:v>3.4621848739495802E-2</c:v>
                </c:pt>
                <c:pt idx="61">
                  <c:v>3.5630252100840337E-2</c:v>
                </c:pt>
                <c:pt idx="62">
                  <c:v>3.6134453781512602E-2</c:v>
                </c:pt>
                <c:pt idx="63">
                  <c:v>3.680672268907563E-2</c:v>
                </c:pt>
                <c:pt idx="64">
                  <c:v>3.7983193277310923E-2</c:v>
                </c:pt>
                <c:pt idx="65">
                  <c:v>3.8991596638655465E-2</c:v>
                </c:pt>
                <c:pt idx="66">
                  <c:v>4.0504201680672265E-2</c:v>
                </c:pt>
                <c:pt idx="67">
                  <c:v>4.1512605042016808E-2</c:v>
                </c:pt>
                <c:pt idx="68">
                  <c:v>4.2184873949579829E-2</c:v>
                </c:pt>
                <c:pt idx="69">
                  <c:v>4.3361344537815129E-2</c:v>
                </c:pt>
                <c:pt idx="70">
                  <c:v>4.403361344537815E-2</c:v>
                </c:pt>
                <c:pt idx="71">
                  <c:v>4.521008403361345E-2</c:v>
                </c:pt>
                <c:pt idx="72">
                  <c:v>4.6218487394957986E-2</c:v>
                </c:pt>
                <c:pt idx="73">
                  <c:v>4.7563025210084035E-2</c:v>
                </c:pt>
                <c:pt idx="74">
                  <c:v>4.8739495798319321E-2</c:v>
                </c:pt>
                <c:pt idx="75">
                  <c:v>4.9915966386554621E-2</c:v>
                </c:pt>
                <c:pt idx="76">
                  <c:v>5.1260504201680671E-2</c:v>
                </c:pt>
                <c:pt idx="77">
                  <c:v>5.260504201680672E-2</c:v>
                </c:pt>
                <c:pt idx="78">
                  <c:v>5.3781512605042013E-2</c:v>
                </c:pt>
                <c:pt idx="79">
                  <c:v>5.5630252100840334E-2</c:v>
                </c:pt>
                <c:pt idx="80">
                  <c:v>5.7478991596638655E-2</c:v>
                </c:pt>
                <c:pt idx="81">
                  <c:v>5.9159663865546212E-2</c:v>
                </c:pt>
                <c:pt idx="82">
                  <c:v>6.0840336134453776E-2</c:v>
                </c:pt>
                <c:pt idx="83">
                  <c:v>6.2857142857142861E-2</c:v>
                </c:pt>
                <c:pt idx="84">
                  <c:v>6.4369747899159668E-2</c:v>
                </c:pt>
                <c:pt idx="85">
                  <c:v>6.9243697478991603E-2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C19-4570-961E-D7AE9D682287}"/>
            </c:ext>
          </c:extLst>
        </c:ser>
        <c:ser>
          <c:idx val="1"/>
          <c:order val="1"/>
          <c:tx>
            <c:v>Lin Test 4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3510936132983373E-2"/>
                  <c:y val="-2.926290463692038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'Test 4'!$N$28:$N$51</c:f>
              <c:numCache>
                <c:formatCode>General</c:formatCode>
                <c:ptCount val="24"/>
                <c:pt idx="0">
                  <c:v>1.6666666666666667</c:v>
                </c:pt>
                <c:pt idx="1">
                  <c:v>1.7333333333333334</c:v>
                </c:pt>
                <c:pt idx="2">
                  <c:v>1.8</c:v>
                </c:pt>
                <c:pt idx="3">
                  <c:v>1.8666666666666667</c:v>
                </c:pt>
                <c:pt idx="4">
                  <c:v>1.9333333333333333</c:v>
                </c:pt>
                <c:pt idx="5">
                  <c:v>2</c:v>
                </c:pt>
                <c:pt idx="6">
                  <c:v>2.0666666666666669</c:v>
                </c:pt>
                <c:pt idx="7">
                  <c:v>2.1333333333333333</c:v>
                </c:pt>
                <c:pt idx="8">
                  <c:v>2.2000000000000002</c:v>
                </c:pt>
                <c:pt idx="9">
                  <c:v>2.2666666666666666</c:v>
                </c:pt>
                <c:pt idx="10">
                  <c:v>2.3333333333333335</c:v>
                </c:pt>
                <c:pt idx="11">
                  <c:v>2.4</c:v>
                </c:pt>
                <c:pt idx="12">
                  <c:v>2.4666666666666668</c:v>
                </c:pt>
                <c:pt idx="13">
                  <c:v>2.5333333333333332</c:v>
                </c:pt>
                <c:pt idx="14">
                  <c:v>2.6</c:v>
                </c:pt>
                <c:pt idx="15">
                  <c:v>2.6666666666666665</c:v>
                </c:pt>
                <c:pt idx="16">
                  <c:v>2.7333333333333334</c:v>
                </c:pt>
                <c:pt idx="17">
                  <c:v>2.8</c:v>
                </c:pt>
                <c:pt idx="18">
                  <c:v>2.8666666666666667</c:v>
                </c:pt>
                <c:pt idx="19">
                  <c:v>2.9333333333333331</c:v>
                </c:pt>
                <c:pt idx="20">
                  <c:v>3</c:v>
                </c:pt>
                <c:pt idx="21">
                  <c:v>3.0666666666666669</c:v>
                </c:pt>
                <c:pt idx="22">
                  <c:v>3.1333333333333333</c:v>
                </c:pt>
                <c:pt idx="23">
                  <c:v>3.2</c:v>
                </c:pt>
              </c:numCache>
            </c:numRef>
          </c:xVal>
          <c:yVal>
            <c:numRef>
              <c:f>'Test 4'!$C$28:$C$51</c:f>
              <c:numCache>
                <c:formatCode>General</c:formatCode>
                <c:ptCount val="24"/>
                <c:pt idx="0">
                  <c:v>1.3949579831932773E-2</c:v>
                </c:pt>
                <c:pt idx="1">
                  <c:v>1.4621848739495799E-2</c:v>
                </c:pt>
                <c:pt idx="2">
                  <c:v>1.4789915966386553E-2</c:v>
                </c:pt>
                <c:pt idx="3">
                  <c:v>1.5294117647058823E-2</c:v>
                </c:pt>
                <c:pt idx="4">
                  <c:v>1.5966386554621848E-2</c:v>
                </c:pt>
                <c:pt idx="5">
                  <c:v>1.680672268907563E-2</c:v>
                </c:pt>
                <c:pt idx="6">
                  <c:v>1.7310924369747901E-2</c:v>
                </c:pt>
                <c:pt idx="7">
                  <c:v>1.8319327731092436E-2</c:v>
                </c:pt>
                <c:pt idx="8">
                  <c:v>1.8991596638655461E-2</c:v>
                </c:pt>
                <c:pt idx="9">
                  <c:v>1.9159663865546218E-2</c:v>
                </c:pt>
                <c:pt idx="10">
                  <c:v>1.9327731092436976E-2</c:v>
                </c:pt>
                <c:pt idx="11">
                  <c:v>1.9327731092436976E-2</c:v>
                </c:pt>
                <c:pt idx="12">
                  <c:v>0.02</c:v>
                </c:pt>
                <c:pt idx="13">
                  <c:v>2.1176470588235293E-2</c:v>
                </c:pt>
                <c:pt idx="14">
                  <c:v>2.1680672268907564E-2</c:v>
                </c:pt>
                <c:pt idx="15">
                  <c:v>2.1848739495798318E-2</c:v>
                </c:pt>
                <c:pt idx="16">
                  <c:v>2.2352941176470589E-2</c:v>
                </c:pt>
                <c:pt idx="17">
                  <c:v>2.3361344537815128E-2</c:v>
                </c:pt>
                <c:pt idx="18">
                  <c:v>2.3361344537815128E-2</c:v>
                </c:pt>
                <c:pt idx="19">
                  <c:v>2.3865546218487396E-2</c:v>
                </c:pt>
                <c:pt idx="20">
                  <c:v>2.420168067226891E-2</c:v>
                </c:pt>
                <c:pt idx="21">
                  <c:v>2.4873949579831932E-2</c:v>
                </c:pt>
                <c:pt idx="22">
                  <c:v>2.5546218487394957E-2</c:v>
                </c:pt>
                <c:pt idx="23">
                  <c:v>2.5882352941176471E-2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C19-4570-961E-D7AE9D682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0243840"/>
        <c:axId val="372763936"/>
      </c:scatterChart>
      <c:valAx>
        <c:axId val="43024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2763936"/>
        <c:crosses val="autoZero"/>
        <c:crossBetween val="midCat"/>
      </c:valAx>
      <c:valAx>
        <c:axId val="37276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Strain, </a:t>
                </a:r>
                <a:r>
                  <a:rPr lang="el-GR">
                    <a:latin typeface="Calibri" panose="020F0502020204030204" pitchFamily="34" charset="0"/>
                  </a:rPr>
                  <a:t>ε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02438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38462379702537"/>
          <c:y val="0.56357538641003213"/>
          <c:w val="0.26282042869641292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</a:t>
            </a:r>
            <a:r>
              <a:rPr lang="en-US" baseline="0"/>
              <a:t> 5 Creep Curve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445603674540683"/>
          <c:y val="0.17171296296296296"/>
          <c:w val="0.81987729658792652"/>
          <c:h val="0.62271617089530473"/>
        </c:manualLayout>
      </c:layout>
      <c:scatterChart>
        <c:scatterStyle val="smoothMarker"/>
        <c:varyColors val="0"/>
        <c:ser>
          <c:idx val="0"/>
          <c:order val="0"/>
          <c:tx>
            <c:v>Test 5</c:v>
          </c:tx>
          <c:spPr>
            <a:ln w="12700" cap="rnd">
              <a:solidFill>
                <a:srgbClr val="D759BF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xVal>
            <c:numRef>
              <c:f>'Test 5'!$K$3:$K$73</c:f>
              <c:numCache>
                <c:formatCode>General</c:formatCode>
                <c:ptCount val="71"/>
                <c:pt idx="0">
                  <c:v>0</c:v>
                </c:pt>
                <c:pt idx="1">
                  <c:v>6.6666666666666666E-2</c:v>
                </c:pt>
                <c:pt idx="2">
                  <c:v>0.13333333333333333</c:v>
                </c:pt>
                <c:pt idx="3">
                  <c:v>0.2</c:v>
                </c:pt>
                <c:pt idx="4">
                  <c:v>0.26666666666666666</c:v>
                </c:pt>
                <c:pt idx="5">
                  <c:v>0.33333333333333331</c:v>
                </c:pt>
                <c:pt idx="6">
                  <c:v>0.4</c:v>
                </c:pt>
                <c:pt idx="7">
                  <c:v>0.46666666666666667</c:v>
                </c:pt>
                <c:pt idx="8">
                  <c:v>0.53333333333333333</c:v>
                </c:pt>
                <c:pt idx="9">
                  <c:v>0.6</c:v>
                </c:pt>
                <c:pt idx="10">
                  <c:v>0.66666666666666663</c:v>
                </c:pt>
                <c:pt idx="11">
                  <c:v>0.73333333333333328</c:v>
                </c:pt>
                <c:pt idx="12">
                  <c:v>0.8</c:v>
                </c:pt>
                <c:pt idx="13">
                  <c:v>0.8666666666666667</c:v>
                </c:pt>
                <c:pt idx="14">
                  <c:v>0.93333333333333335</c:v>
                </c:pt>
                <c:pt idx="15">
                  <c:v>1</c:v>
                </c:pt>
                <c:pt idx="16">
                  <c:v>1.0666666666666667</c:v>
                </c:pt>
                <c:pt idx="17">
                  <c:v>1.1333333333333333</c:v>
                </c:pt>
                <c:pt idx="18">
                  <c:v>1.2</c:v>
                </c:pt>
                <c:pt idx="19">
                  <c:v>1.2666666666666666</c:v>
                </c:pt>
                <c:pt idx="20">
                  <c:v>1.3333333333333333</c:v>
                </c:pt>
                <c:pt idx="21">
                  <c:v>1.4</c:v>
                </c:pt>
                <c:pt idx="22">
                  <c:v>1.4666666666666666</c:v>
                </c:pt>
                <c:pt idx="23">
                  <c:v>1.5333333333333334</c:v>
                </c:pt>
                <c:pt idx="24">
                  <c:v>1.6</c:v>
                </c:pt>
                <c:pt idx="25">
                  <c:v>1.6666666666666667</c:v>
                </c:pt>
                <c:pt idx="26">
                  <c:v>1.7333333333333334</c:v>
                </c:pt>
                <c:pt idx="27">
                  <c:v>1.8</c:v>
                </c:pt>
                <c:pt idx="28">
                  <c:v>1.8666666666666667</c:v>
                </c:pt>
                <c:pt idx="29">
                  <c:v>1.9333333333333333</c:v>
                </c:pt>
                <c:pt idx="30">
                  <c:v>2</c:v>
                </c:pt>
                <c:pt idx="31">
                  <c:v>2.0666666666666669</c:v>
                </c:pt>
                <c:pt idx="32">
                  <c:v>2.1333333333333333</c:v>
                </c:pt>
                <c:pt idx="33">
                  <c:v>2.2000000000000002</c:v>
                </c:pt>
                <c:pt idx="34">
                  <c:v>2.2666666666666666</c:v>
                </c:pt>
                <c:pt idx="35">
                  <c:v>2.3333333333333335</c:v>
                </c:pt>
                <c:pt idx="36">
                  <c:v>2.4</c:v>
                </c:pt>
                <c:pt idx="37">
                  <c:v>2.4666666666666668</c:v>
                </c:pt>
                <c:pt idx="38">
                  <c:v>2.5333333333333332</c:v>
                </c:pt>
                <c:pt idx="39">
                  <c:v>2.6</c:v>
                </c:pt>
                <c:pt idx="40">
                  <c:v>2.6666666666666665</c:v>
                </c:pt>
                <c:pt idx="41">
                  <c:v>2.7333333333333334</c:v>
                </c:pt>
                <c:pt idx="42">
                  <c:v>2.8</c:v>
                </c:pt>
                <c:pt idx="43">
                  <c:v>2.8666666666666667</c:v>
                </c:pt>
                <c:pt idx="44">
                  <c:v>2.9333333333333331</c:v>
                </c:pt>
                <c:pt idx="45">
                  <c:v>3</c:v>
                </c:pt>
                <c:pt idx="46">
                  <c:v>3.0666666666666669</c:v>
                </c:pt>
                <c:pt idx="47">
                  <c:v>3.1333333333333333</c:v>
                </c:pt>
                <c:pt idx="48">
                  <c:v>3.2</c:v>
                </c:pt>
                <c:pt idx="49">
                  <c:v>3.2666666666666666</c:v>
                </c:pt>
                <c:pt idx="50">
                  <c:v>3.3333333333333335</c:v>
                </c:pt>
                <c:pt idx="51">
                  <c:v>3.4</c:v>
                </c:pt>
                <c:pt idx="52">
                  <c:v>3.4666666666666668</c:v>
                </c:pt>
                <c:pt idx="53">
                  <c:v>3.5333333333333332</c:v>
                </c:pt>
                <c:pt idx="54">
                  <c:v>3.6</c:v>
                </c:pt>
                <c:pt idx="55">
                  <c:v>3.6666666666666665</c:v>
                </c:pt>
                <c:pt idx="56">
                  <c:v>3.7333333333333334</c:v>
                </c:pt>
                <c:pt idx="57">
                  <c:v>3.8</c:v>
                </c:pt>
                <c:pt idx="58">
                  <c:v>3.8666666666666667</c:v>
                </c:pt>
                <c:pt idx="59">
                  <c:v>3.9333333333333331</c:v>
                </c:pt>
                <c:pt idx="60">
                  <c:v>4</c:v>
                </c:pt>
                <c:pt idx="61">
                  <c:v>4.0666666666666664</c:v>
                </c:pt>
                <c:pt idx="62">
                  <c:v>4.1333333333333337</c:v>
                </c:pt>
                <c:pt idx="63">
                  <c:v>4.2</c:v>
                </c:pt>
                <c:pt idx="64">
                  <c:v>4.2666666666666666</c:v>
                </c:pt>
                <c:pt idx="65">
                  <c:v>4.333333333333333</c:v>
                </c:pt>
                <c:pt idx="66">
                  <c:v>4.4000000000000004</c:v>
                </c:pt>
                <c:pt idx="67">
                  <c:v>4.4666666666666668</c:v>
                </c:pt>
                <c:pt idx="68">
                  <c:v>4.5333333333333332</c:v>
                </c:pt>
                <c:pt idx="69">
                  <c:v>4.5999999999999996</c:v>
                </c:pt>
                <c:pt idx="70">
                  <c:v>4.666666666666667</c:v>
                </c:pt>
              </c:numCache>
            </c:numRef>
          </c:xVal>
          <c:yVal>
            <c:numRef>
              <c:f>'Test 5'!$C$3:$C$73</c:f>
              <c:numCache>
                <c:formatCode>General</c:formatCode>
                <c:ptCount val="71"/>
                <c:pt idx="0">
                  <c:v>0</c:v>
                </c:pt>
                <c:pt idx="1">
                  <c:v>2.0168067226890756E-3</c:v>
                </c:pt>
                <c:pt idx="2">
                  <c:v>2.5210084033613443E-3</c:v>
                </c:pt>
                <c:pt idx="3">
                  <c:v>3.0252100840336138E-3</c:v>
                </c:pt>
                <c:pt idx="4">
                  <c:v>3.6974789915966383E-3</c:v>
                </c:pt>
                <c:pt idx="5">
                  <c:v>4.2016806722689074E-3</c:v>
                </c:pt>
                <c:pt idx="6">
                  <c:v>4.3697478991596645E-3</c:v>
                </c:pt>
                <c:pt idx="7">
                  <c:v>5.0420168067226885E-3</c:v>
                </c:pt>
                <c:pt idx="8">
                  <c:v>5.3781512605042018E-3</c:v>
                </c:pt>
                <c:pt idx="9">
                  <c:v>6.0504201680672276E-3</c:v>
                </c:pt>
                <c:pt idx="10">
                  <c:v>6.8907563025210087E-3</c:v>
                </c:pt>
                <c:pt idx="11">
                  <c:v>7.058823529411765E-3</c:v>
                </c:pt>
                <c:pt idx="12">
                  <c:v>7.7310924369747899E-3</c:v>
                </c:pt>
                <c:pt idx="13">
                  <c:v>8.7394957983193289E-3</c:v>
                </c:pt>
                <c:pt idx="14">
                  <c:v>9.2436974789915968E-3</c:v>
                </c:pt>
                <c:pt idx="15">
                  <c:v>1.0084033613445377E-2</c:v>
                </c:pt>
                <c:pt idx="16">
                  <c:v>1.0924369747899159E-2</c:v>
                </c:pt>
                <c:pt idx="17">
                  <c:v>1.1428571428571429E-2</c:v>
                </c:pt>
                <c:pt idx="18">
                  <c:v>1.2605042016806721E-2</c:v>
                </c:pt>
                <c:pt idx="19">
                  <c:v>1.2941176470588235E-2</c:v>
                </c:pt>
                <c:pt idx="20">
                  <c:v>1.3109243697478991E-2</c:v>
                </c:pt>
                <c:pt idx="21">
                  <c:v>1.4285714285714287E-2</c:v>
                </c:pt>
                <c:pt idx="22">
                  <c:v>1.4453781512605042E-2</c:v>
                </c:pt>
                <c:pt idx="23">
                  <c:v>1.4621848739495799E-2</c:v>
                </c:pt>
                <c:pt idx="24">
                  <c:v>1.5126050420168066E-2</c:v>
                </c:pt>
                <c:pt idx="25">
                  <c:v>1.5630252100840337E-2</c:v>
                </c:pt>
                <c:pt idx="26">
                  <c:v>1.6302521008403362E-2</c:v>
                </c:pt>
                <c:pt idx="27">
                  <c:v>1.680672268907563E-2</c:v>
                </c:pt>
                <c:pt idx="28">
                  <c:v>1.7478991596638658E-2</c:v>
                </c:pt>
                <c:pt idx="29">
                  <c:v>1.7983193277310922E-2</c:v>
                </c:pt>
                <c:pt idx="30">
                  <c:v>1.8823529411764704E-2</c:v>
                </c:pt>
                <c:pt idx="31">
                  <c:v>1.9495798319327733E-2</c:v>
                </c:pt>
                <c:pt idx="32">
                  <c:v>2.0168067226890754E-2</c:v>
                </c:pt>
                <c:pt idx="33">
                  <c:v>2.1008403361344536E-2</c:v>
                </c:pt>
                <c:pt idx="34">
                  <c:v>2.1680672268907564E-2</c:v>
                </c:pt>
                <c:pt idx="35">
                  <c:v>2.2352941176470589E-2</c:v>
                </c:pt>
                <c:pt idx="36">
                  <c:v>2.2857142857142857E-2</c:v>
                </c:pt>
                <c:pt idx="37">
                  <c:v>2.3529411764705885E-2</c:v>
                </c:pt>
                <c:pt idx="38">
                  <c:v>2.4369747899159661E-2</c:v>
                </c:pt>
                <c:pt idx="39">
                  <c:v>2.4705882352941175E-2</c:v>
                </c:pt>
                <c:pt idx="40">
                  <c:v>2.420168067226891E-2</c:v>
                </c:pt>
                <c:pt idx="41">
                  <c:v>2.6386554621848739E-2</c:v>
                </c:pt>
                <c:pt idx="42">
                  <c:v>2.7394957983193278E-2</c:v>
                </c:pt>
                <c:pt idx="43">
                  <c:v>2.7899159663865546E-2</c:v>
                </c:pt>
                <c:pt idx="44">
                  <c:v>2.8571428571428574E-2</c:v>
                </c:pt>
                <c:pt idx="45">
                  <c:v>2.9411764705882356E-2</c:v>
                </c:pt>
                <c:pt idx="46">
                  <c:v>3.0252100840336131E-2</c:v>
                </c:pt>
                <c:pt idx="47">
                  <c:v>3.1260504201680674E-2</c:v>
                </c:pt>
                <c:pt idx="48">
                  <c:v>3.2100840336134452E-2</c:v>
                </c:pt>
                <c:pt idx="49">
                  <c:v>3.3445378151260502E-2</c:v>
                </c:pt>
                <c:pt idx="50">
                  <c:v>3.3949579831932773E-2</c:v>
                </c:pt>
                <c:pt idx="51">
                  <c:v>3.4957983193277316E-2</c:v>
                </c:pt>
                <c:pt idx="52">
                  <c:v>3.5630252100840337E-2</c:v>
                </c:pt>
                <c:pt idx="53">
                  <c:v>3.6470588235294116E-2</c:v>
                </c:pt>
                <c:pt idx="54">
                  <c:v>3.7478991596638658E-2</c:v>
                </c:pt>
                <c:pt idx="55">
                  <c:v>3.8823529411764708E-2</c:v>
                </c:pt>
                <c:pt idx="56">
                  <c:v>4.0168067226890758E-2</c:v>
                </c:pt>
                <c:pt idx="57">
                  <c:v>4.2016806722689072E-2</c:v>
                </c:pt>
                <c:pt idx="58">
                  <c:v>4.2352941176470586E-2</c:v>
                </c:pt>
                <c:pt idx="59">
                  <c:v>4.3529411764705879E-2</c:v>
                </c:pt>
                <c:pt idx="60">
                  <c:v>4.4537815126050422E-2</c:v>
                </c:pt>
                <c:pt idx="61">
                  <c:v>4.5882352941176471E-2</c:v>
                </c:pt>
                <c:pt idx="62">
                  <c:v>4.7226890756302521E-2</c:v>
                </c:pt>
                <c:pt idx="63">
                  <c:v>4.8403361344537821E-2</c:v>
                </c:pt>
                <c:pt idx="64">
                  <c:v>4.9915966386554621E-2</c:v>
                </c:pt>
                <c:pt idx="65">
                  <c:v>5.1764705882352942E-2</c:v>
                </c:pt>
                <c:pt idx="66">
                  <c:v>5.3781512605042013E-2</c:v>
                </c:pt>
                <c:pt idx="67">
                  <c:v>5.6302521008403363E-2</c:v>
                </c:pt>
                <c:pt idx="68">
                  <c:v>5.9663865546218484E-2</c:v>
                </c:pt>
                <c:pt idx="69">
                  <c:v>6.2184873949579826E-2</c:v>
                </c:pt>
                <c:pt idx="70">
                  <c:v>6.3529411764705876E-2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1E9-4B74-A1C3-134206C6272D}"/>
            </c:ext>
          </c:extLst>
        </c:ser>
        <c:ser>
          <c:idx val="1"/>
          <c:order val="1"/>
          <c:tx>
            <c:v>Lin Test 5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'Test 5'!$K$26:$K$42</c:f>
              <c:numCache>
                <c:formatCode>General</c:formatCode>
                <c:ptCount val="17"/>
                <c:pt idx="0">
                  <c:v>1.5333333333333334</c:v>
                </c:pt>
                <c:pt idx="1">
                  <c:v>1.6</c:v>
                </c:pt>
                <c:pt idx="2">
                  <c:v>1.6666666666666667</c:v>
                </c:pt>
                <c:pt idx="3">
                  <c:v>1.7333333333333334</c:v>
                </c:pt>
                <c:pt idx="4">
                  <c:v>1.8</c:v>
                </c:pt>
                <c:pt idx="5">
                  <c:v>1.8666666666666667</c:v>
                </c:pt>
                <c:pt idx="6">
                  <c:v>1.9333333333333333</c:v>
                </c:pt>
                <c:pt idx="7">
                  <c:v>2</c:v>
                </c:pt>
                <c:pt idx="8">
                  <c:v>2.0666666666666669</c:v>
                </c:pt>
                <c:pt idx="9">
                  <c:v>2.1333333333333333</c:v>
                </c:pt>
                <c:pt idx="10">
                  <c:v>2.2000000000000002</c:v>
                </c:pt>
                <c:pt idx="11">
                  <c:v>2.2666666666666666</c:v>
                </c:pt>
                <c:pt idx="12">
                  <c:v>2.3333333333333335</c:v>
                </c:pt>
                <c:pt idx="13">
                  <c:v>2.4</c:v>
                </c:pt>
                <c:pt idx="14">
                  <c:v>2.4666666666666668</c:v>
                </c:pt>
                <c:pt idx="15">
                  <c:v>2.5333333333333332</c:v>
                </c:pt>
                <c:pt idx="16">
                  <c:v>2.6</c:v>
                </c:pt>
              </c:numCache>
            </c:numRef>
          </c:xVal>
          <c:yVal>
            <c:numRef>
              <c:f>'Test 5'!$C$26:$C$42</c:f>
              <c:numCache>
                <c:formatCode>General</c:formatCode>
                <c:ptCount val="17"/>
                <c:pt idx="0">
                  <c:v>1.4621848739495799E-2</c:v>
                </c:pt>
                <c:pt idx="1">
                  <c:v>1.5126050420168066E-2</c:v>
                </c:pt>
                <c:pt idx="2">
                  <c:v>1.5630252100840337E-2</c:v>
                </c:pt>
                <c:pt idx="3">
                  <c:v>1.6302521008403362E-2</c:v>
                </c:pt>
                <c:pt idx="4">
                  <c:v>1.680672268907563E-2</c:v>
                </c:pt>
                <c:pt idx="5">
                  <c:v>1.7478991596638658E-2</c:v>
                </c:pt>
                <c:pt idx="6">
                  <c:v>1.7983193277310922E-2</c:v>
                </c:pt>
                <c:pt idx="7">
                  <c:v>1.8823529411764704E-2</c:v>
                </c:pt>
                <c:pt idx="8">
                  <c:v>1.9495798319327733E-2</c:v>
                </c:pt>
                <c:pt idx="9">
                  <c:v>2.0168067226890754E-2</c:v>
                </c:pt>
                <c:pt idx="10">
                  <c:v>2.1008403361344536E-2</c:v>
                </c:pt>
                <c:pt idx="11">
                  <c:v>2.1680672268907564E-2</c:v>
                </c:pt>
                <c:pt idx="12">
                  <c:v>2.2352941176470589E-2</c:v>
                </c:pt>
                <c:pt idx="13">
                  <c:v>2.2857142857142857E-2</c:v>
                </c:pt>
                <c:pt idx="14">
                  <c:v>2.3529411764705885E-2</c:v>
                </c:pt>
                <c:pt idx="15">
                  <c:v>2.4369747899159661E-2</c:v>
                </c:pt>
                <c:pt idx="16">
                  <c:v>2.4705882352941175E-2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1E9-4B74-A1C3-134206C62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0335632"/>
        <c:axId val="363471312"/>
      </c:scatterChart>
      <c:valAx>
        <c:axId val="430335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3471312"/>
        <c:crosses val="autoZero"/>
        <c:crossBetween val="midCat"/>
      </c:valAx>
      <c:valAx>
        <c:axId val="36347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Strain, </a:t>
                </a:r>
                <a:r>
                  <a:rPr lang="el-GR">
                    <a:latin typeface="Calibri" panose="020F0502020204030204" pitchFamily="34" charset="0"/>
                  </a:rPr>
                  <a:t>ε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0335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829068241469816"/>
          <c:y val="0.55894575678040248"/>
          <c:w val="0.26282042869641292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Ln(</a:t>
            </a:r>
            <a:r>
              <a:rPr lang="el-GR">
                <a:latin typeface="Calibri" panose="020F0502020204030204" pitchFamily="34" charset="0"/>
              </a:rPr>
              <a:t>ε</a:t>
            </a:r>
            <a:r>
              <a:rPr lang="en-US" baseline="-25000">
                <a:latin typeface="Calibri" panose="020F0502020204030204" pitchFamily="34" charset="0"/>
              </a:rPr>
              <a:t>ss</a:t>
            </a:r>
            <a:r>
              <a:rPr lang="en-US" baseline="0">
                <a:latin typeface="Calibri" panose="020F0502020204030204" pitchFamily="34" charset="0"/>
              </a:rPr>
              <a:t>) vs 1/T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2.7226639457353895E-2"/>
                  <c:y val="-0.1631891665715698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Sheet2!$H$2:$H$4</c:f>
              <c:numCache>
                <c:formatCode>General</c:formatCode>
                <c:ptCount val="3"/>
                <c:pt idx="0">
                  <c:v>8.3462003922714183E-4</c:v>
                </c:pt>
                <c:pt idx="1">
                  <c:v>8.1756121489596524E-4</c:v>
                </c:pt>
                <c:pt idx="2">
                  <c:v>8.011857549172775E-4</c:v>
                </c:pt>
              </c:numCache>
            </c:numRef>
          </c:xVal>
          <c:yVal>
            <c:numRef>
              <c:f>Sheet2!$I$2:$I$4</c:f>
              <c:numCache>
                <c:formatCode>General</c:formatCode>
                <c:ptCount val="3"/>
                <c:pt idx="0">
                  <c:v>-6.5712830423609239</c:v>
                </c:pt>
                <c:pt idx="1">
                  <c:v>-4.8796070316898517</c:v>
                </c:pt>
                <c:pt idx="2">
                  <c:v>-4.1799024505837474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06-4528-AA68-892342FCC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9767440"/>
        <c:axId val="433720704"/>
      </c:scatterChart>
      <c:valAx>
        <c:axId val="269767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720704"/>
        <c:crossesAt val="-7"/>
        <c:crossBetween val="midCat"/>
      </c:valAx>
      <c:valAx>
        <c:axId val="43372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69767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Strain</a:t>
            </a:r>
            <a:r>
              <a:rPr lang="en-US" baseline="0"/>
              <a:t> Rate vs Stress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2898512685914258E-2"/>
                  <c:y val="-0.2769674103237095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Sheet2!$B$11:$B$13</c:f>
              <c:numCache>
                <c:formatCode>General</c:formatCode>
                <c:ptCount val="3"/>
                <c:pt idx="0">
                  <c:v>2.0987363303662607</c:v>
                </c:pt>
                <c:pt idx="1">
                  <c:v>2.0366664709867854</c:v>
                </c:pt>
                <c:pt idx="2">
                  <c:v>2.0022247692166708</c:v>
                </c:pt>
              </c:numCache>
            </c:numRef>
          </c:xVal>
          <c:yVal>
            <c:numRef>
              <c:f>Sheet2!$C$11:$C$13</c:f>
              <c:numCache>
                <c:formatCode>General</c:formatCode>
                <c:ptCount val="3"/>
                <c:pt idx="0">
                  <c:v>-2.8538719643217618</c:v>
                </c:pt>
                <c:pt idx="1">
                  <c:v>-2.1191864077192086</c:v>
                </c:pt>
                <c:pt idx="2">
                  <c:v>-1.8153085691824011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95-4055-9B8C-F92286645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869952"/>
        <c:axId val="401870280"/>
      </c:scatterChart>
      <c:valAx>
        <c:axId val="401869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</a:t>
                </a:r>
                <a:r>
                  <a:rPr lang="el-GR"/>
                  <a:t>σ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1870280"/>
        <c:crosses val="autoZero"/>
        <c:crossBetween val="midCat"/>
      </c:valAx>
      <c:valAx>
        <c:axId val="401870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</a:t>
                </a:r>
                <a:r>
                  <a:rPr lang="el-GR">
                    <a:latin typeface="Calibri" panose="020F0502020204030204" pitchFamily="34" charset="0"/>
                  </a:rPr>
                  <a:t>ε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1869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log(</a:t>
            </a:r>
            <a:r>
              <a:rPr lang="el-GR">
                <a:latin typeface="Times New Roman" panose="02020603050405020304" pitchFamily="18" charset="0"/>
                <a:cs typeface="Times New Roman" panose="02020603050405020304" pitchFamily="18" charset="0"/>
              </a:rPr>
              <a:t>σ</a:t>
            </a:r>
            <a: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  <a:t>) vs Time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749037620297463"/>
                  <c:y val="-0.3337540099154272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</c:trendlineLbl>
          </c:trendline>
          <c:xVal>
            <c:numRef>
              <c:f>Sheet2!$B$25:$B$27</c:f>
              <c:numCache>
                <c:formatCode>General</c:formatCode>
                <c:ptCount val="3"/>
                <c:pt idx="0">
                  <c:v>3.73</c:v>
                </c:pt>
                <c:pt idx="1">
                  <c:v>5</c:v>
                </c:pt>
                <c:pt idx="2">
                  <c:v>4.6669999999999998</c:v>
                </c:pt>
              </c:numCache>
            </c:numRef>
          </c:xVal>
          <c:yVal>
            <c:numRef>
              <c:f>Sheet2!$C$25:$C$27</c:f>
              <c:numCache>
                <c:formatCode>General</c:formatCode>
                <c:ptCount val="3"/>
                <c:pt idx="0">
                  <c:v>2.0987363303662607</c:v>
                </c:pt>
                <c:pt idx="1">
                  <c:v>2.0366664709867854</c:v>
                </c:pt>
                <c:pt idx="2">
                  <c:v>2.0022247692166708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3C-4CED-BAC1-BDF824837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5195960"/>
        <c:axId val="335201536"/>
      </c:scatterChart>
      <c:valAx>
        <c:axId val="335195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5201536"/>
        <c:crosses val="autoZero"/>
        <c:crossBetween val="midCat"/>
      </c:valAx>
      <c:valAx>
        <c:axId val="33520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log(</a:t>
                </a:r>
                <a:r>
                  <a:rPr lang="el-GR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σ</a:t>
                </a: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 [psi]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5195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L-M Parameter vs. log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Sheet1!$N$3:$N$7</c:f>
              <c:numCache>
                <c:formatCode>General</c:formatCode>
                <c:ptCount val="5"/>
                <c:pt idx="0">
                  <c:v>2.0022247692166708</c:v>
                </c:pt>
                <c:pt idx="1">
                  <c:v>2.0366664709867854</c:v>
                </c:pt>
                <c:pt idx="2">
                  <c:v>2.0987363303662607</c:v>
                </c:pt>
                <c:pt idx="3">
                  <c:v>2.0987363303662607</c:v>
                </c:pt>
                <c:pt idx="4">
                  <c:v>2.0987363303662607</c:v>
                </c:pt>
              </c:numCache>
            </c:numRef>
          </c:xVal>
          <c:yVal>
            <c:numRef>
              <c:f>Sheet1!$M$3:$M$7</c:f>
              <c:numCache>
                <c:formatCode>General</c:formatCode>
                <c:ptCount val="5"/>
                <c:pt idx="0">
                  <c:v>23578.660048008463</c:v>
                </c:pt>
                <c:pt idx="1">
                  <c:v>23616.01992774566</c:v>
                </c:pt>
                <c:pt idx="2">
                  <c:v>23414.332508273299</c:v>
                </c:pt>
                <c:pt idx="3">
                  <c:v>23457.178895255671</c:v>
                </c:pt>
                <c:pt idx="4">
                  <c:v>23697.191920647165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00-4EF9-A948-DE8608EB6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4782592"/>
        <c:axId val="334782920"/>
      </c:scatterChart>
      <c:valAx>
        <c:axId val="334782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log(</a:t>
                </a:r>
                <a:r>
                  <a:rPr lang="el-GR"/>
                  <a:t>σ) [</a:t>
                </a:r>
                <a:r>
                  <a:rPr lang="en-US"/>
                  <a:t>psi]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4782920"/>
        <c:crosses val="autoZero"/>
        <c:crossBetween val="midCat"/>
      </c:valAx>
      <c:valAx>
        <c:axId val="334782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L-M Parameter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4782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371474</xdr:colOff>
      <xdr:row>2</xdr:row>
      <xdr:rowOff>0</xdr:rowOff>
    </xdr:from>
    <xdr:to>
      <xdr:col>19</xdr:col>
      <xdr:colOff>523874</xdr:colOff>
      <xdr:row>17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163965</xdr:colOff>
      <xdr:row>7</xdr:row>
      <xdr:rowOff>76200</xdr:rowOff>
    </xdr:from>
    <xdr:to>
      <xdr:col>23</xdr:col>
      <xdr:colOff>540203</xdr:colOff>
      <xdr:row>24</xdr:row>
      <xdr:rowOff>106680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393382</xdr:colOff>
      <xdr:row>17</xdr:row>
      <xdr:rowOff>157162</xdr:rowOff>
    </xdr:from>
    <xdr:to>
      <xdr:col>20</xdr:col>
      <xdr:colOff>73342</xdr:colOff>
      <xdr:row>32</xdr:row>
      <xdr:rowOff>50482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252412</xdr:colOff>
      <xdr:row>43</xdr:row>
      <xdr:rowOff>157162</xdr:rowOff>
    </xdr:from>
    <xdr:to>
      <xdr:col>10</xdr:col>
      <xdr:colOff>423862</xdr:colOff>
      <xdr:row>58</xdr:row>
      <xdr:rowOff>50482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105727</xdr:colOff>
      <xdr:row>40</xdr:row>
      <xdr:rowOff>147637</xdr:rowOff>
    </xdr:from>
    <xdr:to>
      <xdr:col>9</xdr:col>
      <xdr:colOff>273367</xdr:colOff>
      <xdr:row>55</xdr:row>
      <xdr:rowOff>40957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473392</xdr:colOff>
      <xdr:row>7</xdr:row>
      <xdr:rowOff>19050</xdr:rowOff>
    </xdr:from>
    <xdr:to>
      <xdr:col>12</xdr:col>
      <xdr:colOff>324802</xdr:colOff>
      <xdr:row>21</xdr:row>
      <xdr:rowOff>87630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343989</xdr:colOff>
      <xdr:row>7</xdr:row>
      <xdr:rowOff>106135</xdr:rowOff>
    </xdr:from>
    <xdr:to>
      <xdr:col>19</xdr:col>
      <xdr:colOff>560615</xdr:colOff>
      <xdr:row>22</xdr:row>
      <xdr:rowOff>106135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91440</xdr:colOff>
      <xdr:row>23</xdr:row>
      <xdr:rowOff>110490</xdr:rowOff>
    </xdr:from>
    <xdr:to>
      <xdr:col>10</xdr:col>
      <xdr:colOff>464820</xdr:colOff>
      <xdr:row>38</xdr:row>
      <xdr:rowOff>110490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8</xdr:row>
      <xdr:rowOff>156210</xdr:rowOff>
    </xdr:from>
    <xdr:to>
      <xdr:col>5</xdr:col>
      <xdr:colOff>419100</xdr:colOff>
      <xdr:row>23</xdr:row>
      <xdr:rowOff>156210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Y1:AD6" totalsRowShown="0" headerRowDxfId="79" dataDxfId="78">
  <autoFilter ref="Y1:AD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Test" dataDxfId="77"/>
    <tableColumn id="2" name="Temperature (°C)" dataDxfId="76"/>
    <tableColumn id="3" name="Wire Diameter (mm)" dataDxfId="75">
      <calculatedColumnFormula>$W$12*25.4</calculatedColumnFormula>
    </tableColumn>
    <tableColumn id="7" name="Mass (kg)" dataDxfId="74"/>
    <tableColumn id="5" name="Weight (N)" dataDxfId="73">
      <calculatedColumnFormula>AB2*9.81</calculatedColumnFormula>
    </tableColumn>
    <tableColumn id="6" name="Stress (MPa)" dataDxfId="72">
      <calculatedColumnFormula>(AC2/W15)</calculatedColumnFormula>
    </tableColumn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1:R80" totalsRowShown="0" headerRowDxfId="71" dataDxfId="70">
  <autoFilter ref="A1:R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Column1" dataDxfId="69"/>
    <tableColumn id="2" name="Column2" dataDxfId="68"/>
    <tableColumn id="3" name="Column3" dataDxfId="67"/>
    <tableColumn id="4" name="Column4" dataDxfId="66"/>
    <tableColumn id="5" name="Column5" dataDxfId="65"/>
    <tableColumn id="6" name="Column6" dataDxfId="64"/>
    <tableColumn id="7" name="Column7" dataDxfId="63"/>
    <tableColumn id="8" name="Column8" dataDxfId="62"/>
    <tableColumn id="9" name="Column9" dataDxfId="61"/>
    <tableColumn id="10" name="Column10" dataDxfId="60"/>
    <tableColumn id="11" name="Column11" dataDxfId="59"/>
    <tableColumn id="12" name="Column12" dataDxfId="58"/>
    <tableColumn id="13" name="Column13" dataDxfId="57"/>
    <tableColumn id="14" name="Column14" dataDxfId="56"/>
    <tableColumn id="15" name="Column15" dataDxfId="55"/>
    <tableColumn id="16" name="Column16" dataDxfId="54"/>
    <tableColumn id="17" name="Column17" dataDxfId="53"/>
    <tableColumn id="18" name="Column18" dataDxfId="52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id="12" name="Table12" displayName="Table12" ref="T1:AB80" totalsRowShown="0" headerRowDxfId="51" dataDxfId="50">
  <autoFilter ref="T1:AB80"/>
  <tableColumns count="9">
    <tableColumn id="1" name="Column1" dataDxfId="49"/>
    <tableColumn id="2" name="Column2" dataDxfId="48">
      <calculatedColumnFormula>Table4[[#This Row],[Column2]]*0.001</calculatedColumnFormula>
    </tableColumn>
    <tableColumn id="3" name="Column3" dataDxfId="47">
      <calculatedColumnFormula>U3/5.95</calculatedColumnFormula>
    </tableColumn>
    <tableColumn id="4" name="Column4" dataDxfId="46"/>
    <tableColumn id="5" name="Column5" dataDxfId="45">
      <calculatedColumnFormula>Table4[[#This Row],[Column5]]*0.001</calculatedColumnFormula>
    </tableColumn>
    <tableColumn id="6" name="Column6" dataDxfId="44">
      <calculatedColumnFormula>X3/5.95</calculatedColumnFormula>
    </tableColumn>
    <tableColumn id="7" name="Column7" dataDxfId="43"/>
    <tableColumn id="8" name="Column8" dataDxfId="42"/>
    <tableColumn id="9" name="Column9" dataDxfId="41"/>
  </tableColumns>
  <tableStyleInfo name="TableStyleMedium25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E1:J28" totalsRowShown="0" headerRowDxfId="40" dataDxfId="39">
  <autoFilter ref="E1:J28"/>
  <tableColumns count="6">
    <tableColumn id="1" name="a" dataDxfId="38">
      <calculatedColumnFormula>A2/60</calculatedColumnFormula>
    </tableColumn>
    <tableColumn id="2" name="b" dataDxfId="37">
      <calculatedColumnFormula>65-B2</calculatedColumnFormula>
    </tableColumn>
    <tableColumn id="3" name="c" dataDxfId="36">
      <calculatedColumnFormula>(E3)/'Test 1'!$V$29</calculatedColumnFormula>
    </tableColumn>
    <tableColumn id="4" name="d" dataDxfId="35"/>
    <tableColumn id="5" name="e" dataDxfId="34"/>
    <tableColumn id="6" name="f" dataDxfId="33"/>
  </tableColumns>
  <tableStyleInfo name="TableStyleMedium25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D1:I31" totalsRowShown="0" headerRowDxfId="32" dataDxfId="31">
  <autoFilter ref="D1:I31"/>
  <tableColumns count="6">
    <tableColumn id="1" name="Column1" dataDxfId="30">
      <calculatedColumnFormula>A2/60</calculatedColumnFormula>
    </tableColumn>
    <tableColumn id="2" name="Column2" dataDxfId="29">
      <calculatedColumnFormula>60-B2</calculatedColumnFormula>
    </tableColumn>
    <tableColumn id="3" name="Column3" dataDxfId="28">
      <calculatedColumnFormula>(E3)/'Test 1'!$V$29</calculatedColumnFormula>
    </tableColumn>
    <tableColumn id="4" name="Column4" dataDxfId="27"/>
    <tableColumn id="5" name="Column5" dataDxfId="26"/>
    <tableColumn id="6" name="Column6" dataDxfId="25"/>
  </tableColumns>
  <tableStyleInfo name="TableStyleMedium25" showFirstColumn="0" showLastColumn="0" showRowStripes="1" showColumnStripes="0"/>
</table>
</file>

<file path=xl/tables/table6.xml><?xml version="1.0" encoding="utf-8"?>
<table xmlns="http://schemas.openxmlformats.org/spreadsheetml/2006/main" id="9" name="Table9" displayName="Table9" ref="D2:L41" totalsRowShown="0" headerRowDxfId="24" dataDxfId="23">
  <autoFilter ref="D2:L41"/>
  <tableColumns count="9">
    <tableColumn id="1" name="Column1" dataDxfId="22">
      <calculatedColumnFormula>A2/60</calculatedColumnFormula>
    </tableColumn>
    <tableColumn id="2" name="Column2" dataDxfId="21">
      <calculatedColumnFormula>50-B2</calculatedColumnFormula>
    </tableColumn>
    <tableColumn id="3" name="Column3" dataDxfId="20">
      <calculatedColumnFormula>(50-B2)/5.95</calculatedColumnFormula>
    </tableColumn>
    <tableColumn id="4" name="Column4" dataDxfId="19">
      <calculatedColumnFormula>A40/60</calculatedColumnFormula>
    </tableColumn>
    <tableColumn id="5" name="Column5" dataDxfId="18">
      <calculatedColumnFormula>50-B40</calculatedColumnFormula>
    </tableColumn>
    <tableColumn id="6" name="Column6" dataDxfId="17">
      <calculatedColumnFormula>(50-B40)/5.95</calculatedColumnFormula>
    </tableColumn>
    <tableColumn id="7" name="Column7" dataDxfId="16"/>
    <tableColumn id="8" name="Column8" dataDxfId="15"/>
    <tableColumn id="9" name="Column9" dataDxfId="1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Table10" displayName="Table10" ref="D2:I39" totalsRowShown="0" dataDxfId="13">
  <autoFilter ref="D2:I39"/>
  <tableColumns count="6">
    <tableColumn id="1" name="Column1" dataDxfId="12">
      <calculatedColumnFormula>A2/60</calculatedColumnFormula>
    </tableColumn>
    <tableColumn id="2" name="Column2" dataDxfId="11">
      <calculatedColumnFormula>60-B2</calculatedColumnFormula>
    </tableColumn>
    <tableColumn id="3" name="Column3" dataDxfId="10">
      <calculatedColumnFormula>E3/5.95</calculatedColumnFormula>
    </tableColumn>
    <tableColumn id="4" name="Column4" dataDxfId="9"/>
    <tableColumn id="5" name="Column5" dataDxfId="8"/>
    <tableColumn id="6" name="Column6" dataDxfId="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E7" totalsRowShown="0" headerRowDxfId="6" dataDxfId="5">
  <autoFilter ref="A1:E7"/>
  <tableColumns count="5">
    <tableColumn id="1" name="Column1" dataDxfId="4"/>
    <tableColumn id="2" name="Column2" dataDxfId="3"/>
    <tableColumn id="3" name="Column3" dataDxfId="2"/>
    <tableColumn id="4" name="Column4" dataDxfId="1"/>
    <tableColumn id="5" name="Column5" dataDxfId="0">
      <calculatedColumnFormula>(C2+273.15)*(20+LOG(D2))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9"/>
  <sheetViews>
    <sheetView topLeftCell="H1" zoomScaleNormal="100" workbookViewId="0">
      <selection activeCell="Q35" sqref="Q35"/>
    </sheetView>
  </sheetViews>
  <sheetFormatPr baseColWidth="10" defaultColWidth="9.07421875" defaultRowHeight="14.6" x14ac:dyDescent="0.4"/>
  <cols>
    <col min="1" max="1" width="9.07421875" style="2"/>
    <col min="2" max="2" width="14.07421875" style="2" bestFit="1" customWidth="1"/>
    <col min="3" max="3" width="9.07421875" style="2"/>
    <col min="4" max="4" width="10.69140625" style="2" bestFit="1" customWidth="1"/>
    <col min="5" max="5" width="6.53515625" style="2" bestFit="1" customWidth="1"/>
    <col min="6" max="6" width="8.53515625" style="3" bestFit="1" customWidth="1"/>
    <col min="7" max="7" width="10.69140625" style="2" bestFit="1" customWidth="1"/>
    <col min="8" max="8" width="6.53515625" style="2" bestFit="1" customWidth="1"/>
    <col min="9" max="9" width="8.53515625" style="2" bestFit="1" customWidth="1"/>
    <col min="10" max="10" width="10.69140625" style="2" bestFit="1" customWidth="1"/>
    <col min="11" max="11" width="6.53515625" style="2" bestFit="1" customWidth="1"/>
    <col min="12" max="12" width="8.53515625" style="2" bestFit="1" customWidth="1"/>
    <col min="13" max="13" width="14.3046875" style="2" customWidth="1"/>
    <col min="14" max="14" width="12.3046875" style="2" bestFit="1" customWidth="1"/>
    <col min="15" max="16" width="9.07421875" style="2"/>
    <col min="17" max="17" width="16.4609375" style="2" bestFit="1" customWidth="1"/>
    <col min="18" max="18" width="19.69140625" style="2" bestFit="1" customWidth="1"/>
    <col min="19" max="19" width="9.4609375" style="2" bestFit="1" customWidth="1"/>
    <col min="20" max="20" width="10.84375" style="2" bestFit="1" customWidth="1"/>
    <col min="21" max="21" width="12.07421875" style="2" bestFit="1" customWidth="1"/>
    <col min="22" max="16384" width="9.07421875" style="2"/>
  </cols>
  <sheetData>
    <row r="1" spans="1:30" x14ac:dyDescent="0.4">
      <c r="A1" s="28" t="s">
        <v>0</v>
      </c>
      <c r="B1" s="28"/>
      <c r="V1" s="2" t="s">
        <v>8</v>
      </c>
      <c r="W1" s="2" t="s">
        <v>10</v>
      </c>
      <c r="Y1" s="2" t="s">
        <v>7</v>
      </c>
      <c r="Z1" s="2" t="s">
        <v>9</v>
      </c>
      <c r="AA1" s="2" t="s">
        <v>17</v>
      </c>
      <c r="AB1" s="2" t="s">
        <v>10</v>
      </c>
      <c r="AC1" s="2" t="s">
        <v>18</v>
      </c>
      <c r="AD1" s="2" t="s">
        <v>13</v>
      </c>
    </row>
    <row r="2" spans="1:30" x14ac:dyDescent="0.4">
      <c r="A2" s="2" t="s">
        <v>2</v>
      </c>
      <c r="B2" s="2" t="s">
        <v>1</v>
      </c>
      <c r="D2" s="2" t="s">
        <v>48</v>
      </c>
      <c r="E2" s="2" t="s">
        <v>23</v>
      </c>
      <c r="F2" s="3" t="s">
        <v>20</v>
      </c>
      <c r="G2" s="2" t="s">
        <v>48</v>
      </c>
      <c r="H2" s="2" t="s">
        <v>24</v>
      </c>
      <c r="I2" s="2" t="s">
        <v>20</v>
      </c>
      <c r="J2" s="2" t="s">
        <v>48</v>
      </c>
      <c r="K2" s="2" t="s">
        <v>24</v>
      </c>
      <c r="L2" s="2" t="s">
        <v>20</v>
      </c>
      <c r="V2" s="2">
        <v>1</v>
      </c>
      <c r="W2" s="2">
        <v>1</v>
      </c>
      <c r="Y2" s="2">
        <v>1</v>
      </c>
      <c r="Z2" s="2">
        <v>925</v>
      </c>
      <c r="AA2" s="2">
        <f>$W$12*25.4</f>
        <v>0.38607999999999998</v>
      </c>
      <c r="AB2" s="2">
        <f>SUM($W$2:$W$4)</f>
        <v>1.498</v>
      </c>
      <c r="AC2" s="2">
        <f t="shared" ref="AC2:AC6" si="0">AB2*9.81</f>
        <v>14.69538</v>
      </c>
      <c r="AD2" s="2">
        <f>(AC2/W15)</f>
        <v>125.52676316576161</v>
      </c>
    </row>
    <row r="3" spans="1:30" x14ac:dyDescent="0.4">
      <c r="A3" s="2">
        <v>0</v>
      </c>
      <c r="B3" s="2">
        <v>90</v>
      </c>
      <c r="D3" s="7">
        <f>A3/60</f>
        <v>0</v>
      </c>
      <c r="E3" s="2">
        <f>(90-B3)*0.001</f>
        <v>0</v>
      </c>
      <c r="F3" s="3">
        <f t="shared" ref="F3:F66" si="1">E3/$V$29</f>
        <v>0</v>
      </c>
      <c r="G3" s="7">
        <v>6.5</v>
      </c>
      <c r="H3" s="2">
        <f>E42</f>
        <v>3.9E-2</v>
      </c>
      <c r="I3" s="3">
        <f>H3/5.95</f>
        <v>6.5546218487394954E-3</v>
      </c>
      <c r="J3" s="7">
        <v>13</v>
      </c>
      <c r="K3" s="2">
        <f>E81</f>
        <v>7.9000000000000001E-2</v>
      </c>
      <c r="L3" s="3">
        <f>K3/5.95</f>
        <v>1.3277310924369748E-2</v>
      </c>
      <c r="V3" s="2">
        <v>2</v>
      </c>
      <c r="W3">
        <f>298.5/1000</f>
        <v>0.29849999999999999</v>
      </c>
      <c r="Y3" s="2">
        <v>2</v>
      </c>
      <c r="Z3" s="2">
        <v>950</v>
      </c>
      <c r="AA3" s="2">
        <f>$W$12*25.4</f>
        <v>0.38607999999999998</v>
      </c>
      <c r="AB3" s="2">
        <f>SUM($W$2:$W$4)</f>
        <v>1.498</v>
      </c>
      <c r="AC3" s="2">
        <f t="shared" si="0"/>
        <v>14.69538</v>
      </c>
      <c r="AD3" s="2">
        <f>(AC3/W16)</f>
        <v>125.52676316576161</v>
      </c>
    </row>
    <row r="4" spans="1:30" x14ac:dyDescent="0.4">
      <c r="A4" s="2">
        <v>10</v>
      </c>
      <c r="B4" s="2">
        <v>82</v>
      </c>
      <c r="D4" s="7">
        <f t="shared" ref="D4:D67" si="2">A4/60</f>
        <v>0.16666666666666666</v>
      </c>
      <c r="E4" s="2">
        <f t="shared" ref="E4:E67" si="3">(90-B4)*0.001</f>
        <v>8.0000000000000002E-3</v>
      </c>
      <c r="F4" s="3">
        <f t="shared" si="1"/>
        <v>1.3445378151260505E-3</v>
      </c>
      <c r="G4" s="7">
        <v>6.666666666666667</v>
      </c>
      <c r="H4" s="2">
        <f t="shared" ref="H4:H41" si="4">E43</f>
        <v>3.9E-2</v>
      </c>
      <c r="I4" s="3">
        <f t="shared" ref="I4:I41" si="5">H4/5.95</f>
        <v>6.5546218487394954E-3</v>
      </c>
      <c r="J4" s="7">
        <v>13.166666666666666</v>
      </c>
      <c r="K4" s="2">
        <f t="shared" ref="K4:K41" si="6">E82</f>
        <v>7.9000000000000001E-2</v>
      </c>
      <c r="L4" s="3">
        <f t="shared" ref="L4:L41" si="7">K4/5.95</f>
        <v>1.3277310924369748E-2</v>
      </c>
      <c r="V4" s="2">
        <v>3</v>
      </c>
      <c r="W4" s="2">
        <f>199.5/1000</f>
        <v>0.19950000000000001</v>
      </c>
      <c r="Y4" s="2">
        <v>3</v>
      </c>
      <c r="Z4" s="2">
        <v>975</v>
      </c>
      <c r="AA4" s="2">
        <f>$W$12*25.4</f>
        <v>0.38607999999999998</v>
      </c>
      <c r="AB4" s="2">
        <f>SUM($W$2:$W$4)</f>
        <v>1.498</v>
      </c>
      <c r="AC4" s="2">
        <f t="shared" si="0"/>
        <v>14.69538</v>
      </c>
      <c r="AD4" s="2">
        <f>(AC4/W17)</f>
        <v>125.52676316576161</v>
      </c>
    </row>
    <row r="5" spans="1:30" x14ac:dyDescent="0.4">
      <c r="A5" s="2">
        <f>A4+10</f>
        <v>20</v>
      </c>
      <c r="B5" s="2">
        <v>76</v>
      </c>
      <c r="D5" s="7">
        <f t="shared" si="2"/>
        <v>0.33333333333333331</v>
      </c>
      <c r="E5" s="2">
        <f t="shared" si="3"/>
        <v>1.4E-2</v>
      </c>
      <c r="F5" s="3">
        <f t="shared" si="1"/>
        <v>2.352941176470588E-3</v>
      </c>
      <c r="G5" s="7">
        <v>6.833333333333333</v>
      </c>
      <c r="H5" s="2">
        <f t="shared" si="4"/>
        <v>3.9E-2</v>
      </c>
      <c r="I5" s="3">
        <f t="shared" si="5"/>
        <v>6.5546218487394954E-3</v>
      </c>
      <c r="J5" s="7">
        <v>13.333333333333334</v>
      </c>
      <c r="K5" s="2">
        <f t="shared" si="6"/>
        <v>7.9000000000000001E-2</v>
      </c>
      <c r="L5" s="3">
        <f t="shared" si="7"/>
        <v>1.3277310924369748E-2</v>
      </c>
      <c r="Y5" s="2">
        <v>4</v>
      </c>
      <c r="Z5" s="2">
        <v>975</v>
      </c>
      <c r="AA5" s="2">
        <f>$W$12*25.4</f>
        <v>0.38607999999999998</v>
      </c>
      <c r="AB5" s="2">
        <f>$W$2+$W$3</f>
        <v>1.2985</v>
      </c>
      <c r="AC5" s="2">
        <f t="shared" si="0"/>
        <v>12.738285000000001</v>
      </c>
      <c r="AD5" s="2">
        <f>(AC5/W18)</f>
        <v>108.80941386564849</v>
      </c>
    </row>
    <row r="6" spans="1:30" x14ac:dyDescent="0.4">
      <c r="A6" s="2">
        <f t="shared" ref="A6:A69" si="8">A5+10</f>
        <v>30</v>
      </c>
      <c r="B6" s="2">
        <v>74</v>
      </c>
      <c r="D6" s="7">
        <f t="shared" si="2"/>
        <v>0.5</v>
      </c>
      <c r="E6" s="2">
        <f t="shared" si="3"/>
        <v>1.6E-2</v>
      </c>
      <c r="F6" s="3">
        <f t="shared" si="1"/>
        <v>2.6890756302521009E-3</v>
      </c>
      <c r="G6" s="7">
        <v>7</v>
      </c>
      <c r="H6" s="2">
        <f t="shared" si="4"/>
        <v>4.3000000000000003E-2</v>
      </c>
      <c r="I6" s="3">
        <f t="shared" si="5"/>
        <v>7.2268907563025212E-3</v>
      </c>
      <c r="J6" s="7">
        <v>13.5</v>
      </c>
      <c r="K6" s="2">
        <f t="shared" si="6"/>
        <v>7.9000000000000001E-2</v>
      </c>
      <c r="L6" s="3">
        <f t="shared" si="7"/>
        <v>1.3277310924369748E-2</v>
      </c>
      <c r="V6" s="2" t="s">
        <v>14</v>
      </c>
      <c r="W6" s="2" t="s">
        <v>15</v>
      </c>
      <c r="Y6" s="2">
        <v>5</v>
      </c>
      <c r="Z6" s="2">
        <v>975</v>
      </c>
      <c r="AA6" s="2">
        <f>$W$12*25.4</f>
        <v>0.38607999999999998</v>
      </c>
      <c r="AB6" s="2">
        <f>$W$2+$W$4</f>
        <v>1.1995</v>
      </c>
      <c r="AC6" s="2">
        <f t="shared" si="0"/>
        <v>11.767095000000001</v>
      </c>
      <c r="AD6" s="2">
        <f>(AC6/W19)</f>
        <v>100.51358639341193</v>
      </c>
    </row>
    <row r="7" spans="1:30" x14ac:dyDescent="0.4">
      <c r="A7" s="2">
        <f t="shared" si="8"/>
        <v>40</v>
      </c>
      <c r="B7" s="2">
        <v>73</v>
      </c>
      <c r="D7" s="7">
        <f t="shared" si="2"/>
        <v>0.66666666666666663</v>
      </c>
      <c r="E7" s="2">
        <f t="shared" si="3"/>
        <v>1.7000000000000001E-2</v>
      </c>
      <c r="F7" s="3">
        <f t="shared" si="1"/>
        <v>2.8571428571428571E-3</v>
      </c>
      <c r="G7" s="7">
        <v>7.166666666666667</v>
      </c>
      <c r="H7" s="2">
        <f t="shared" si="4"/>
        <v>4.3000000000000003E-2</v>
      </c>
      <c r="I7" s="3">
        <f t="shared" si="5"/>
        <v>7.2268907563025212E-3</v>
      </c>
      <c r="J7" s="7">
        <v>13.666666666666666</v>
      </c>
      <c r="K7" s="2">
        <f t="shared" si="6"/>
        <v>0.08</v>
      </c>
      <c r="L7" s="3">
        <f t="shared" si="7"/>
        <v>1.3445378151260503E-2</v>
      </c>
      <c r="V7" s="2">
        <v>1</v>
      </c>
      <c r="W7" s="2">
        <v>1.55E-2</v>
      </c>
    </row>
    <row r="8" spans="1:30" x14ac:dyDescent="0.4">
      <c r="A8" s="2">
        <f t="shared" si="8"/>
        <v>50</v>
      </c>
      <c r="B8" s="2">
        <v>73</v>
      </c>
      <c r="D8" s="7">
        <f t="shared" si="2"/>
        <v>0.83333333333333337</v>
      </c>
      <c r="E8" s="2">
        <f t="shared" si="3"/>
        <v>1.7000000000000001E-2</v>
      </c>
      <c r="F8" s="3">
        <f t="shared" si="1"/>
        <v>2.8571428571428571E-3</v>
      </c>
      <c r="G8" s="7">
        <v>7.333333333333333</v>
      </c>
      <c r="H8" s="2">
        <f t="shared" si="4"/>
        <v>4.4999999999999998E-2</v>
      </c>
      <c r="I8" s="3">
        <f t="shared" si="5"/>
        <v>7.5630252100840328E-3</v>
      </c>
      <c r="J8" s="7">
        <v>13.833333333333334</v>
      </c>
      <c r="K8" s="2">
        <f t="shared" si="6"/>
        <v>8.5000000000000006E-2</v>
      </c>
      <c r="L8" s="3">
        <f t="shared" si="7"/>
        <v>1.4285714285714287E-2</v>
      </c>
      <c r="V8" s="2">
        <v>2</v>
      </c>
      <c r="W8" s="2">
        <v>1.55E-2</v>
      </c>
    </row>
    <row r="9" spans="1:30" x14ac:dyDescent="0.4">
      <c r="A9" s="2">
        <f t="shared" si="8"/>
        <v>60</v>
      </c>
      <c r="B9" s="2">
        <v>73</v>
      </c>
      <c r="D9" s="7">
        <f t="shared" si="2"/>
        <v>1</v>
      </c>
      <c r="E9" s="2">
        <f t="shared" si="3"/>
        <v>1.7000000000000001E-2</v>
      </c>
      <c r="F9" s="3">
        <f t="shared" si="1"/>
        <v>2.8571428571428571E-3</v>
      </c>
      <c r="G9" s="7">
        <v>7.5</v>
      </c>
      <c r="H9" s="2">
        <f t="shared" si="4"/>
        <v>0.05</v>
      </c>
      <c r="I9" s="3">
        <f t="shared" si="5"/>
        <v>8.4033613445378148E-3</v>
      </c>
      <c r="J9" s="7">
        <v>14</v>
      </c>
      <c r="K9" s="2">
        <f t="shared" si="6"/>
        <v>8.5000000000000006E-2</v>
      </c>
      <c r="L9" s="3">
        <f t="shared" si="7"/>
        <v>1.4285714285714287E-2</v>
      </c>
      <c r="V9" s="2">
        <v>3</v>
      </c>
      <c r="W9" s="2">
        <v>1.4500000000000001E-2</v>
      </c>
    </row>
    <row r="10" spans="1:30" x14ac:dyDescent="0.4">
      <c r="A10" s="2">
        <f t="shared" si="8"/>
        <v>70</v>
      </c>
      <c r="B10" s="2">
        <v>72</v>
      </c>
      <c r="D10" s="7">
        <f t="shared" si="2"/>
        <v>1.1666666666666667</v>
      </c>
      <c r="E10" s="2">
        <f t="shared" si="3"/>
        <v>1.8000000000000002E-2</v>
      </c>
      <c r="F10" s="3">
        <f t="shared" si="1"/>
        <v>3.0252100840336138E-3</v>
      </c>
      <c r="G10" s="7">
        <v>7.666666666666667</v>
      </c>
      <c r="H10" s="2">
        <f t="shared" si="4"/>
        <v>0.05</v>
      </c>
      <c r="I10" s="3">
        <f t="shared" si="5"/>
        <v>8.4033613445378148E-3</v>
      </c>
      <c r="J10" s="7">
        <v>14.166666666666666</v>
      </c>
      <c r="K10" s="2">
        <f t="shared" si="6"/>
        <v>8.5000000000000006E-2</v>
      </c>
      <c r="L10" s="3">
        <f t="shared" si="7"/>
        <v>1.4285714285714287E-2</v>
      </c>
      <c r="V10" s="2">
        <v>4</v>
      </c>
      <c r="W10" s="2">
        <v>1.55E-2</v>
      </c>
    </row>
    <row r="11" spans="1:30" x14ac:dyDescent="0.4">
      <c r="A11" s="2">
        <f t="shared" si="8"/>
        <v>80</v>
      </c>
      <c r="B11" s="2">
        <v>72</v>
      </c>
      <c r="D11" s="7">
        <f t="shared" si="2"/>
        <v>1.3333333333333333</v>
      </c>
      <c r="E11" s="2">
        <f t="shared" si="3"/>
        <v>1.8000000000000002E-2</v>
      </c>
      <c r="F11" s="3">
        <f t="shared" si="1"/>
        <v>3.0252100840336138E-3</v>
      </c>
      <c r="G11" s="7">
        <v>7.833333333333333</v>
      </c>
      <c r="H11" s="2">
        <f t="shared" si="4"/>
        <v>0.05</v>
      </c>
      <c r="I11" s="3">
        <f t="shared" si="5"/>
        <v>8.4033613445378148E-3</v>
      </c>
      <c r="J11" s="7">
        <v>14.333333333333334</v>
      </c>
      <c r="K11" s="2">
        <f t="shared" si="6"/>
        <v>8.5000000000000006E-2</v>
      </c>
      <c r="L11" s="3">
        <f t="shared" si="7"/>
        <v>1.4285714285714287E-2</v>
      </c>
      <c r="V11" s="2">
        <v>5</v>
      </c>
      <c r="W11" s="2">
        <v>1.4999999999999999E-2</v>
      </c>
    </row>
    <row r="12" spans="1:30" x14ac:dyDescent="0.4">
      <c r="A12" s="2">
        <f t="shared" si="8"/>
        <v>90</v>
      </c>
      <c r="B12" s="2">
        <v>70</v>
      </c>
      <c r="D12" s="7">
        <f t="shared" si="2"/>
        <v>1.5</v>
      </c>
      <c r="E12" s="2">
        <f t="shared" si="3"/>
        <v>0.02</v>
      </c>
      <c r="F12" s="3">
        <f t="shared" si="1"/>
        <v>3.3613445378151258E-3</v>
      </c>
      <c r="G12" s="7">
        <v>8</v>
      </c>
      <c r="H12" s="2">
        <f t="shared" si="4"/>
        <v>0.05</v>
      </c>
      <c r="I12" s="3">
        <f t="shared" si="5"/>
        <v>8.4033613445378148E-3</v>
      </c>
      <c r="J12" s="7">
        <v>14.5</v>
      </c>
      <c r="K12" s="2">
        <f t="shared" si="6"/>
        <v>8.5000000000000006E-2</v>
      </c>
      <c r="L12" s="3">
        <f t="shared" si="7"/>
        <v>1.4285714285714287E-2</v>
      </c>
      <c r="V12" s="2" t="s">
        <v>16</v>
      </c>
      <c r="W12" s="2">
        <f>AVERAGE(W7:W11)</f>
        <v>1.52E-2</v>
      </c>
    </row>
    <row r="13" spans="1:30" x14ac:dyDescent="0.4">
      <c r="A13" s="2">
        <f t="shared" si="8"/>
        <v>100</v>
      </c>
      <c r="B13" s="2">
        <v>68</v>
      </c>
      <c r="D13" s="7">
        <f t="shared" si="2"/>
        <v>1.6666666666666667</v>
      </c>
      <c r="E13" s="2">
        <f t="shared" si="3"/>
        <v>2.1999999999999999E-2</v>
      </c>
      <c r="F13" s="3">
        <f t="shared" si="1"/>
        <v>3.6974789915966383E-3</v>
      </c>
      <c r="G13" s="7">
        <v>8.1666666666666661</v>
      </c>
      <c r="H13" s="2">
        <f t="shared" si="4"/>
        <v>5.1000000000000004E-2</v>
      </c>
      <c r="I13" s="3">
        <f t="shared" si="5"/>
        <v>8.5714285714285719E-3</v>
      </c>
      <c r="J13" s="7">
        <v>14.666666666666666</v>
      </c>
      <c r="K13" s="2">
        <f t="shared" si="6"/>
        <v>8.5000000000000006E-2</v>
      </c>
      <c r="L13" s="3">
        <f t="shared" si="7"/>
        <v>1.4285714285714287E-2</v>
      </c>
    </row>
    <row r="14" spans="1:30" x14ac:dyDescent="0.4">
      <c r="A14" s="2">
        <f t="shared" si="8"/>
        <v>110</v>
      </c>
      <c r="B14" s="2">
        <v>68</v>
      </c>
      <c r="D14" s="7">
        <f t="shared" si="2"/>
        <v>1.8333333333333333</v>
      </c>
      <c r="E14" s="2">
        <f t="shared" si="3"/>
        <v>2.1999999999999999E-2</v>
      </c>
      <c r="F14" s="3">
        <f t="shared" si="1"/>
        <v>3.6974789915966383E-3</v>
      </c>
      <c r="G14" s="7">
        <v>8.3333333333333339</v>
      </c>
      <c r="H14" s="2">
        <f t="shared" si="4"/>
        <v>5.6000000000000001E-2</v>
      </c>
      <c r="I14" s="3">
        <f t="shared" si="5"/>
        <v>9.4117647058823521E-3</v>
      </c>
      <c r="J14" s="7">
        <v>14.833333333333334</v>
      </c>
      <c r="K14" s="2">
        <f t="shared" si="6"/>
        <v>8.5000000000000006E-2</v>
      </c>
      <c r="L14" s="3">
        <f t="shared" si="7"/>
        <v>1.4285714285714287E-2</v>
      </c>
      <c r="V14" s="2" t="s">
        <v>12</v>
      </c>
      <c r="W14" s="2" t="s">
        <v>11</v>
      </c>
    </row>
    <row r="15" spans="1:30" x14ac:dyDescent="0.4">
      <c r="A15" s="2">
        <f t="shared" si="8"/>
        <v>120</v>
      </c>
      <c r="B15" s="2">
        <v>68</v>
      </c>
      <c r="D15" s="7">
        <f t="shared" si="2"/>
        <v>2</v>
      </c>
      <c r="E15" s="2">
        <f t="shared" si="3"/>
        <v>2.1999999999999999E-2</v>
      </c>
      <c r="F15" s="3">
        <f t="shared" si="1"/>
        <v>3.6974789915966383E-3</v>
      </c>
      <c r="G15" s="7">
        <v>8.5</v>
      </c>
      <c r="H15" s="2">
        <f t="shared" si="4"/>
        <v>5.6000000000000001E-2</v>
      </c>
      <c r="I15" s="3">
        <f t="shared" si="5"/>
        <v>9.4117647058823521E-3</v>
      </c>
      <c r="J15" s="7">
        <v>15</v>
      </c>
      <c r="K15" s="2">
        <f t="shared" si="6"/>
        <v>8.6000000000000007E-2</v>
      </c>
      <c r="L15" s="3">
        <f t="shared" si="7"/>
        <v>1.4453781512605042E-2</v>
      </c>
      <c r="V15" s="2">
        <v>1</v>
      </c>
      <c r="W15" s="4">
        <f>(((AA2)^2)/4)*PI()</f>
        <v>0.11706969597068587</v>
      </c>
    </row>
    <row r="16" spans="1:30" x14ac:dyDescent="0.4">
      <c r="A16" s="2">
        <f t="shared" si="8"/>
        <v>130</v>
      </c>
      <c r="B16" s="2">
        <v>68</v>
      </c>
      <c r="D16" s="7">
        <f t="shared" si="2"/>
        <v>2.1666666666666665</v>
      </c>
      <c r="E16" s="2">
        <f t="shared" si="3"/>
        <v>2.1999999999999999E-2</v>
      </c>
      <c r="F16" s="3">
        <f t="shared" si="1"/>
        <v>3.6974789915966383E-3</v>
      </c>
      <c r="G16" s="7">
        <v>8.6666666666666661</v>
      </c>
      <c r="H16" s="2">
        <f t="shared" si="4"/>
        <v>5.6000000000000001E-2</v>
      </c>
      <c r="I16" s="3">
        <f t="shared" si="5"/>
        <v>9.4117647058823521E-3</v>
      </c>
      <c r="J16" s="7">
        <v>15.166666666666666</v>
      </c>
      <c r="K16" s="2">
        <f t="shared" si="6"/>
        <v>9.2999999999999999E-2</v>
      </c>
      <c r="L16" s="3">
        <f t="shared" si="7"/>
        <v>1.5630252100840337E-2</v>
      </c>
      <c r="V16" s="2">
        <v>2</v>
      </c>
      <c r="W16" s="4">
        <f>(((AA3)^2)/4)*PI()</f>
        <v>0.11706969597068587</v>
      </c>
    </row>
    <row r="17" spans="1:23" x14ac:dyDescent="0.4">
      <c r="A17" s="2">
        <f t="shared" si="8"/>
        <v>140</v>
      </c>
      <c r="B17" s="2">
        <v>67</v>
      </c>
      <c r="D17" s="7">
        <f t="shared" si="2"/>
        <v>2.3333333333333335</v>
      </c>
      <c r="E17" s="2">
        <f t="shared" si="3"/>
        <v>2.3E-2</v>
      </c>
      <c r="F17" s="3">
        <f t="shared" si="1"/>
        <v>3.8655462184873949E-3</v>
      </c>
      <c r="G17" s="7">
        <v>8.8333333333333339</v>
      </c>
      <c r="H17" s="2">
        <f t="shared" si="4"/>
        <v>5.7000000000000002E-2</v>
      </c>
      <c r="I17" s="3">
        <f t="shared" si="5"/>
        <v>9.5798319327731092E-3</v>
      </c>
      <c r="J17" s="7">
        <v>15.333333333333334</v>
      </c>
      <c r="K17" s="2">
        <f t="shared" si="6"/>
        <v>9.2999999999999999E-2</v>
      </c>
      <c r="L17" s="3">
        <f t="shared" si="7"/>
        <v>1.5630252100840337E-2</v>
      </c>
      <c r="V17" s="2">
        <v>3</v>
      </c>
      <c r="W17" s="4">
        <f>(((AA4)^2)/4)*PI()</f>
        <v>0.11706969597068587</v>
      </c>
    </row>
    <row r="18" spans="1:23" x14ac:dyDescent="0.4">
      <c r="A18" s="2">
        <f t="shared" si="8"/>
        <v>150</v>
      </c>
      <c r="B18" s="2">
        <v>67</v>
      </c>
      <c r="D18" s="7">
        <f t="shared" si="2"/>
        <v>2.5</v>
      </c>
      <c r="E18" s="2">
        <f t="shared" si="3"/>
        <v>2.3E-2</v>
      </c>
      <c r="F18" s="3">
        <f t="shared" si="1"/>
        <v>3.8655462184873949E-3</v>
      </c>
      <c r="G18" s="7">
        <v>9</v>
      </c>
      <c r="H18" s="2">
        <f t="shared" si="4"/>
        <v>5.8000000000000003E-2</v>
      </c>
      <c r="I18" s="3">
        <f t="shared" si="5"/>
        <v>9.7478991596638663E-3</v>
      </c>
      <c r="J18" s="7">
        <v>15.5</v>
      </c>
      <c r="K18" s="2">
        <f t="shared" si="6"/>
        <v>9.2999999999999999E-2</v>
      </c>
      <c r="L18" s="3">
        <f t="shared" si="7"/>
        <v>1.5630252100840337E-2</v>
      </c>
      <c r="V18" s="2">
        <v>4</v>
      </c>
      <c r="W18" s="4">
        <f>(((AA5)^2)/4)*PI()</f>
        <v>0.11706969597068587</v>
      </c>
    </row>
    <row r="19" spans="1:23" x14ac:dyDescent="0.4">
      <c r="A19" s="2">
        <f t="shared" si="8"/>
        <v>160</v>
      </c>
      <c r="B19" s="2">
        <v>66</v>
      </c>
      <c r="D19" s="7">
        <f t="shared" si="2"/>
        <v>2.6666666666666665</v>
      </c>
      <c r="E19" s="2">
        <f t="shared" si="3"/>
        <v>2.4E-2</v>
      </c>
      <c r="F19" s="3">
        <f t="shared" si="1"/>
        <v>4.0336134453781512E-3</v>
      </c>
      <c r="G19" s="7">
        <v>9.1666666666666661</v>
      </c>
      <c r="H19" s="2">
        <f t="shared" si="4"/>
        <v>6.2E-2</v>
      </c>
      <c r="I19" s="3">
        <f t="shared" si="5"/>
        <v>1.0420168067226891E-2</v>
      </c>
      <c r="J19" s="7">
        <v>15.666666666666666</v>
      </c>
      <c r="K19" s="2">
        <f t="shared" si="6"/>
        <v>9.4E-2</v>
      </c>
      <c r="L19" s="3">
        <f t="shared" si="7"/>
        <v>1.579831932773109E-2</v>
      </c>
      <c r="V19" s="2">
        <v>5</v>
      </c>
      <c r="W19" s="4">
        <f>(((AA6)^2)/4)*PI()</f>
        <v>0.11706969597068587</v>
      </c>
    </row>
    <row r="20" spans="1:23" x14ac:dyDescent="0.4">
      <c r="A20" s="2">
        <f t="shared" si="8"/>
        <v>170</v>
      </c>
      <c r="B20" s="2">
        <v>65</v>
      </c>
      <c r="D20" s="7">
        <f t="shared" si="2"/>
        <v>2.8333333333333335</v>
      </c>
      <c r="E20" s="2">
        <f t="shared" si="3"/>
        <v>2.5000000000000001E-2</v>
      </c>
      <c r="F20" s="3">
        <f t="shared" si="1"/>
        <v>4.2016806722689074E-3</v>
      </c>
      <c r="G20" s="7">
        <v>9.3333333333333339</v>
      </c>
      <c r="H20" s="2">
        <f t="shared" si="4"/>
        <v>6.2E-2</v>
      </c>
      <c r="I20" s="3">
        <f t="shared" si="5"/>
        <v>1.0420168067226891E-2</v>
      </c>
      <c r="J20" s="7">
        <v>15.833333333333334</v>
      </c>
      <c r="K20" s="2">
        <f t="shared" si="6"/>
        <v>9.4E-2</v>
      </c>
      <c r="L20" s="3">
        <f t="shared" si="7"/>
        <v>1.579831932773109E-2</v>
      </c>
    </row>
    <row r="21" spans="1:23" x14ac:dyDescent="0.4">
      <c r="A21" s="2">
        <f t="shared" si="8"/>
        <v>180</v>
      </c>
      <c r="B21" s="2">
        <v>64</v>
      </c>
      <c r="D21" s="7">
        <f t="shared" si="2"/>
        <v>3</v>
      </c>
      <c r="E21" s="2">
        <f t="shared" si="3"/>
        <v>2.6000000000000002E-2</v>
      </c>
      <c r="F21" s="3">
        <f t="shared" si="1"/>
        <v>4.3697478991596645E-3</v>
      </c>
      <c r="G21" s="7">
        <v>9.5</v>
      </c>
      <c r="H21" s="2">
        <f t="shared" si="4"/>
        <v>6.2E-2</v>
      </c>
      <c r="I21" s="3">
        <f t="shared" si="5"/>
        <v>1.0420168067226891E-2</v>
      </c>
      <c r="J21" s="7">
        <v>16</v>
      </c>
      <c r="K21" s="2">
        <f t="shared" si="6"/>
        <v>9.4E-2</v>
      </c>
      <c r="L21" s="3">
        <f t="shared" si="7"/>
        <v>1.579831932773109E-2</v>
      </c>
      <c r="V21" s="2" t="s">
        <v>12</v>
      </c>
      <c r="W21" s="2" t="s">
        <v>10</v>
      </c>
    </row>
    <row r="22" spans="1:23" x14ac:dyDescent="0.4">
      <c r="A22" s="2">
        <f t="shared" si="8"/>
        <v>190</v>
      </c>
      <c r="B22" s="2">
        <v>64</v>
      </c>
      <c r="D22" s="7">
        <f t="shared" si="2"/>
        <v>3.1666666666666665</v>
      </c>
      <c r="E22" s="2">
        <f t="shared" si="3"/>
        <v>2.6000000000000002E-2</v>
      </c>
      <c r="F22" s="3">
        <f t="shared" si="1"/>
        <v>4.3697478991596645E-3</v>
      </c>
      <c r="G22" s="7">
        <v>9.6666666666666661</v>
      </c>
      <c r="H22" s="2">
        <f t="shared" si="4"/>
        <v>6.2E-2</v>
      </c>
      <c r="I22" s="3">
        <f t="shared" si="5"/>
        <v>1.0420168067226891E-2</v>
      </c>
      <c r="J22" s="7">
        <v>16.166666666666668</v>
      </c>
      <c r="K22" s="2">
        <f t="shared" si="6"/>
        <v>9.4E-2</v>
      </c>
      <c r="L22" s="3">
        <f t="shared" si="7"/>
        <v>1.579831932773109E-2</v>
      </c>
      <c r="V22" s="2">
        <v>1</v>
      </c>
      <c r="W22" s="2">
        <f>SUM($W$2:$W$4)</f>
        <v>1.498</v>
      </c>
    </row>
    <row r="23" spans="1:23" x14ac:dyDescent="0.4">
      <c r="A23" s="2">
        <f t="shared" si="8"/>
        <v>200</v>
      </c>
      <c r="B23" s="2">
        <v>64</v>
      </c>
      <c r="D23" s="7">
        <f t="shared" si="2"/>
        <v>3.3333333333333335</v>
      </c>
      <c r="E23" s="2">
        <f t="shared" si="3"/>
        <v>2.6000000000000002E-2</v>
      </c>
      <c r="F23" s="3">
        <f t="shared" si="1"/>
        <v>4.3697478991596645E-3</v>
      </c>
      <c r="G23" s="7">
        <v>9.8333333333333339</v>
      </c>
      <c r="H23" s="2">
        <f t="shared" si="4"/>
        <v>6.3E-2</v>
      </c>
      <c r="I23" s="3">
        <f t="shared" si="5"/>
        <v>1.0588235294117647E-2</v>
      </c>
      <c r="J23" s="7">
        <v>16.333333333333332</v>
      </c>
      <c r="K23" s="2">
        <f t="shared" si="6"/>
        <v>9.4E-2</v>
      </c>
      <c r="L23" s="3">
        <f t="shared" si="7"/>
        <v>1.579831932773109E-2</v>
      </c>
      <c r="V23" s="2">
        <v>2</v>
      </c>
      <c r="W23" s="2">
        <f>SUM($W$2:$W$4)</f>
        <v>1.498</v>
      </c>
    </row>
    <row r="24" spans="1:23" x14ac:dyDescent="0.4">
      <c r="A24" s="2">
        <f t="shared" si="8"/>
        <v>210</v>
      </c>
      <c r="B24" s="2">
        <v>63</v>
      </c>
      <c r="D24" s="7">
        <f t="shared" si="2"/>
        <v>3.5</v>
      </c>
      <c r="E24" s="2">
        <f t="shared" si="3"/>
        <v>2.7E-2</v>
      </c>
      <c r="F24" s="3">
        <f t="shared" si="1"/>
        <v>4.5378151260504198E-3</v>
      </c>
      <c r="G24" s="7">
        <v>10</v>
      </c>
      <c r="H24" s="2">
        <f t="shared" si="4"/>
        <v>6.3E-2</v>
      </c>
      <c r="I24" s="3">
        <f t="shared" si="5"/>
        <v>1.0588235294117647E-2</v>
      </c>
      <c r="J24" s="7">
        <v>16.5</v>
      </c>
      <c r="K24" s="2">
        <f t="shared" si="6"/>
        <v>9.5000000000000001E-2</v>
      </c>
      <c r="L24" s="3">
        <f t="shared" si="7"/>
        <v>1.5966386554621848E-2</v>
      </c>
      <c r="V24" s="2">
        <v>3</v>
      </c>
      <c r="W24" s="2">
        <f>SUM($W$2:$W$4)</f>
        <v>1.498</v>
      </c>
    </row>
    <row r="25" spans="1:23" x14ac:dyDescent="0.4">
      <c r="A25" s="2">
        <f t="shared" si="8"/>
        <v>220</v>
      </c>
      <c r="B25" s="2">
        <v>61</v>
      </c>
      <c r="D25" s="7">
        <f t="shared" si="2"/>
        <v>3.6666666666666665</v>
      </c>
      <c r="E25" s="2">
        <f t="shared" si="3"/>
        <v>2.9000000000000001E-2</v>
      </c>
      <c r="F25" s="3">
        <f t="shared" si="1"/>
        <v>4.8739495798319332E-3</v>
      </c>
      <c r="G25" s="7">
        <v>10.166666666666666</v>
      </c>
      <c r="H25" s="2">
        <f t="shared" si="4"/>
        <v>6.3E-2</v>
      </c>
      <c r="I25" s="3">
        <f t="shared" si="5"/>
        <v>1.0588235294117647E-2</v>
      </c>
      <c r="J25" s="7">
        <v>16.666666666666668</v>
      </c>
      <c r="K25" s="2">
        <f t="shared" si="6"/>
        <v>9.5000000000000001E-2</v>
      </c>
      <c r="L25" s="3">
        <f t="shared" si="7"/>
        <v>1.5966386554621848E-2</v>
      </c>
      <c r="V25" s="2">
        <v>4</v>
      </c>
      <c r="W25" s="2">
        <f>$W$2+$W$3</f>
        <v>1.2985</v>
      </c>
    </row>
    <row r="26" spans="1:23" x14ac:dyDescent="0.4">
      <c r="A26" s="2">
        <f t="shared" si="8"/>
        <v>230</v>
      </c>
      <c r="B26" s="2">
        <v>60</v>
      </c>
      <c r="D26" s="7">
        <f t="shared" si="2"/>
        <v>3.8333333333333335</v>
      </c>
      <c r="E26" s="2">
        <f t="shared" si="3"/>
        <v>0.03</v>
      </c>
      <c r="F26" s="3">
        <f t="shared" si="1"/>
        <v>5.0420168067226885E-3</v>
      </c>
      <c r="G26" s="7">
        <v>10.333333333333334</v>
      </c>
      <c r="H26" s="2">
        <f t="shared" si="4"/>
        <v>6.3E-2</v>
      </c>
      <c r="I26" s="3">
        <f t="shared" si="5"/>
        <v>1.0588235294117647E-2</v>
      </c>
      <c r="J26" s="7">
        <v>16.833333333333332</v>
      </c>
      <c r="K26" s="2">
        <f t="shared" si="6"/>
        <v>9.6000000000000002E-2</v>
      </c>
      <c r="L26" s="3">
        <f t="shared" si="7"/>
        <v>1.6134453781512605E-2</v>
      </c>
      <c r="V26" s="2">
        <v>5</v>
      </c>
      <c r="W26" s="2">
        <f>$W$2+$W$4</f>
        <v>1.1995</v>
      </c>
    </row>
    <row r="27" spans="1:23" x14ac:dyDescent="0.4">
      <c r="A27" s="2">
        <f t="shared" si="8"/>
        <v>240</v>
      </c>
      <c r="B27" s="2">
        <v>60</v>
      </c>
      <c r="D27" s="7">
        <f t="shared" si="2"/>
        <v>4</v>
      </c>
      <c r="E27" s="2">
        <f t="shared" si="3"/>
        <v>0.03</v>
      </c>
      <c r="F27" s="3">
        <f t="shared" si="1"/>
        <v>5.0420168067226885E-3</v>
      </c>
      <c r="G27" s="7">
        <v>10.5</v>
      </c>
      <c r="H27" s="2">
        <f t="shared" si="4"/>
        <v>6.7000000000000004E-2</v>
      </c>
      <c r="I27" s="3">
        <f t="shared" si="5"/>
        <v>1.1260504201680673E-2</v>
      </c>
      <c r="J27" s="7">
        <v>17</v>
      </c>
      <c r="K27" s="2">
        <f t="shared" si="6"/>
        <v>9.7000000000000003E-2</v>
      </c>
      <c r="L27" s="3">
        <f t="shared" si="7"/>
        <v>1.6302521008403362E-2</v>
      </c>
    </row>
    <row r="28" spans="1:23" x14ac:dyDescent="0.4">
      <c r="A28" s="2">
        <f t="shared" si="8"/>
        <v>250</v>
      </c>
      <c r="B28" s="2">
        <v>60</v>
      </c>
      <c r="D28" s="7">
        <f t="shared" si="2"/>
        <v>4.166666666666667</v>
      </c>
      <c r="E28" s="2">
        <f t="shared" si="3"/>
        <v>0.03</v>
      </c>
      <c r="F28" s="3">
        <f t="shared" si="1"/>
        <v>5.0420168067226885E-3</v>
      </c>
      <c r="G28" s="7">
        <v>10.666666666666666</v>
      </c>
      <c r="H28" s="2">
        <f t="shared" si="4"/>
        <v>6.8000000000000005E-2</v>
      </c>
      <c r="I28" s="3">
        <f t="shared" si="5"/>
        <v>1.1428571428571429E-2</v>
      </c>
      <c r="J28" s="7">
        <v>17.166666666666668</v>
      </c>
      <c r="K28" s="2">
        <f t="shared" si="6"/>
        <v>0.10100000000000001</v>
      </c>
      <c r="L28" s="3">
        <f t="shared" si="7"/>
        <v>1.6974789915966387E-2</v>
      </c>
      <c r="V28" s="2" t="s">
        <v>21</v>
      </c>
      <c r="W28" s="2" t="s">
        <v>22</v>
      </c>
    </row>
    <row r="29" spans="1:23" x14ac:dyDescent="0.4">
      <c r="A29" s="2">
        <f t="shared" si="8"/>
        <v>260</v>
      </c>
      <c r="B29" s="2">
        <v>60</v>
      </c>
      <c r="D29" s="7">
        <f t="shared" si="2"/>
        <v>4.333333333333333</v>
      </c>
      <c r="E29" s="2">
        <f t="shared" si="3"/>
        <v>0.03</v>
      </c>
      <c r="F29" s="3">
        <f t="shared" si="1"/>
        <v>5.0420168067226885E-3</v>
      </c>
      <c r="G29" s="7">
        <v>10.833333333333334</v>
      </c>
      <c r="H29" s="2">
        <f t="shared" si="4"/>
        <v>6.9000000000000006E-2</v>
      </c>
      <c r="I29" s="3">
        <f t="shared" si="5"/>
        <v>1.1596638655462186E-2</v>
      </c>
      <c r="J29" s="7">
        <v>17.333333333333332</v>
      </c>
      <c r="K29" s="2">
        <f t="shared" si="6"/>
        <v>0.10100000000000001</v>
      </c>
      <c r="L29" s="3">
        <f t="shared" si="7"/>
        <v>1.6974789915966387E-2</v>
      </c>
      <c r="V29" s="2">
        <v>5.95</v>
      </c>
      <c r="W29" s="2">
        <f>V29*25.4</f>
        <v>151.13</v>
      </c>
    </row>
    <row r="30" spans="1:23" x14ac:dyDescent="0.4">
      <c r="A30" s="2">
        <f t="shared" si="8"/>
        <v>270</v>
      </c>
      <c r="B30" s="2">
        <v>60</v>
      </c>
      <c r="D30" s="7">
        <f t="shared" si="2"/>
        <v>4.5</v>
      </c>
      <c r="E30" s="2">
        <f t="shared" si="3"/>
        <v>0.03</v>
      </c>
      <c r="F30" s="3">
        <f t="shared" si="1"/>
        <v>5.0420168067226885E-3</v>
      </c>
      <c r="G30" s="7">
        <v>11</v>
      </c>
      <c r="H30" s="2">
        <f t="shared" si="4"/>
        <v>6.9000000000000006E-2</v>
      </c>
      <c r="I30" s="3">
        <f t="shared" si="5"/>
        <v>1.1596638655462186E-2</v>
      </c>
      <c r="J30" s="7">
        <v>17.5</v>
      </c>
      <c r="K30" s="2">
        <f t="shared" si="6"/>
        <v>0.10100000000000001</v>
      </c>
      <c r="L30" s="3">
        <f t="shared" si="7"/>
        <v>1.6974789915966387E-2</v>
      </c>
    </row>
    <row r="31" spans="1:23" x14ac:dyDescent="0.4">
      <c r="A31" s="2">
        <f t="shared" si="8"/>
        <v>280</v>
      </c>
      <c r="B31" s="2">
        <v>60</v>
      </c>
      <c r="D31" s="7">
        <f t="shared" si="2"/>
        <v>4.666666666666667</v>
      </c>
      <c r="E31" s="2">
        <f t="shared" si="3"/>
        <v>0.03</v>
      </c>
      <c r="F31" s="3">
        <f t="shared" si="1"/>
        <v>5.0420168067226885E-3</v>
      </c>
      <c r="G31" s="7">
        <v>11.166666666666666</v>
      </c>
      <c r="H31" s="2">
        <f t="shared" si="4"/>
        <v>6.9000000000000006E-2</v>
      </c>
      <c r="I31" s="3">
        <f t="shared" si="5"/>
        <v>1.1596638655462186E-2</v>
      </c>
      <c r="J31" s="7">
        <v>17.666666666666668</v>
      </c>
      <c r="K31" s="2">
        <f t="shared" si="6"/>
        <v>0.10100000000000001</v>
      </c>
      <c r="L31" s="3">
        <f t="shared" si="7"/>
        <v>1.6974789915966387E-2</v>
      </c>
    </row>
    <row r="32" spans="1:23" x14ac:dyDescent="0.4">
      <c r="A32" s="2">
        <f t="shared" si="8"/>
        <v>290</v>
      </c>
      <c r="B32" s="2">
        <v>60</v>
      </c>
      <c r="D32" s="7">
        <f t="shared" si="2"/>
        <v>4.833333333333333</v>
      </c>
      <c r="E32" s="2">
        <f t="shared" si="3"/>
        <v>0.03</v>
      </c>
      <c r="F32" s="3">
        <f t="shared" si="1"/>
        <v>5.0420168067226885E-3</v>
      </c>
      <c r="G32" s="7">
        <v>11.333333333333334</v>
      </c>
      <c r="H32" s="2">
        <f t="shared" si="4"/>
        <v>6.9000000000000006E-2</v>
      </c>
      <c r="I32" s="3">
        <f t="shared" si="5"/>
        <v>1.1596638655462186E-2</v>
      </c>
      <c r="J32" s="7">
        <v>17.833333333333332</v>
      </c>
      <c r="K32" s="2">
        <f t="shared" si="6"/>
        <v>0.10200000000000001</v>
      </c>
      <c r="L32" s="3">
        <f t="shared" si="7"/>
        <v>1.7142857142857144E-2</v>
      </c>
    </row>
    <row r="33" spans="1:12" x14ac:dyDescent="0.4">
      <c r="A33" s="2">
        <f t="shared" si="8"/>
        <v>300</v>
      </c>
      <c r="B33" s="2">
        <v>60</v>
      </c>
      <c r="D33" s="7">
        <f t="shared" si="2"/>
        <v>5</v>
      </c>
      <c r="E33" s="2">
        <f t="shared" si="3"/>
        <v>0.03</v>
      </c>
      <c r="F33" s="3">
        <f t="shared" si="1"/>
        <v>5.0420168067226885E-3</v>
      </c>
      <c r="G33" s="7">
        <v>11.5</v>
      </c>
      <c r="H33" s="2">
        <f t="shared" si="4"/>
        <v>6.9000000000000006E-2</v>
      </c>
      <c r="I33" s="3">
        <f t="shared" si="5"/>
        <v>1.1596638655462186E-2</v>
      </c>
      <c r="J33" s="7">
        <v>18</v>
      </c>
      <c r="K33" s="2">
        <f t="shared" si="6"/>
        <v>0.108</v>
      </c>
      <c r="L33" s="3">
        <f t="shared" si="7"/>
        <v>1.8151260504201679E-2</v>
      </c>
    </row>
    <row r="34" spans="1:12" x14ac:dyDescent="0.4">
      <c r="A34" s="2">
        <f t="shared" si="8"/>
        <v>310</v>
      </c>
      <c r="B34" s="2">
        <v>58</v>
      </c>
      <c r="D34" s="7">
        <f t="shared" si="2"/>
        <v>5.166666666666667</v>
      </c>
      <c r="E34" s="2">
        <f t="shared" si="3"/>
        <v>3.2000000000000001E-2</v>
      </c>
      <c r="F34" s="3">
        <f t="shared" si="1"/>
        <v>5.3781512605042018E-3</v>
      </c>
      <c r="G34" s="7">
        <v>11.666666666666666</v>
      </c>
      <c r="H34" s="2">
        <f t="shared" si="4"/>
        <v>7.1000000000000008E-2</v>
      </c>
      <c r="I34" s="3">
        <f t="shared" si="5"/>
        <v>1.1932773109243698E-2</v>
      </c>
      <c r="J34" s="7">
        <v>18.166666666666668</v>
      </c>
      <c r="K34" s="2">
        <f t="shared" si="6"/>
        <v>0.108</v>
      </c>
      <c r="L34" s="3">
        <f t="shared" si="7"/>
        <v>1.8151260504201679E-2</v>
      </c>
    </row>
    <row r="35" spans="1:12" x14ac:dyDescent="0.4">
      <c r="A35" s="2">
        <f t="shared" si="8"/>
        <v>320</v>
      </c>
      <c r="B35" s="2">
        <v>58</v>
      </c>
      <c r="D35" s="7">
        <f t="shared" si="2"/>
        <v>5.333333333333333</v>
      </c>
      <c r="E35" s="2">
        <f t="shared" si="3"/>
        <v>3.2000000000000001E-2</v>
      </c>
      <c r="F35" s="3">
        <f t="shared" si="1"/>
        <v>5.3781512605042018E-3</v>
      </c>
      <c r="G35" s="7">
        <v>11.833333333333334</v>
      </c>
      <c r="H35" s="2">
        <f t="shared" si="4"/>
        <v>7.2000000000000008E-2</v>
      </c>
      <c r="I35" s="3">
        <f t="shared" si="5"/>
        <v>1.2100840336134455E-2</v>
      </c>
      <c r="J35" s="7">
        <v>18.333333333333332</v>
      </c>
      <c r="K35" s="2">
        <f t="shared" si="6"/>
        <v>0.109</v>
      </c>
      <c r="L35" s="3">
        <f t="shared" si="7"/>
        <v>1.8319327731092436E-2</v>
      </c>
    </row>
    <row r="36" spans="1:12" x14ac:dyDescent="0.4">
      <c r="A36" s="2">
        <f t="shared" si="8"/>
        <v>330</v>
      </c>
      <c r="B36" s="2">
        <v>51</v>
      </c>
      <c r="D36" s="7">
        <f t="shared" si="2"/>
        <v>5.5</v>
      </c>
      <c r="E36" s="2">
        <f t="shared" si="3"/>
        <v>3.9E-2</v>
      </c>
      <c r="F36" s="3">
        <f t="shared" si="1"/>
        <v>6.5546218487394954E-3</v>
      </c>
      <c r="G36" s="7">
        <v>12</v>
      </c>
      <c r="H36" s="2">
        <f t="shared" si="4"/>
        <v>7.2000000000000008E-2</v>
      </c>
      <c r="I36" s="3">
        <f t="shared" si="5"/>
        <v>1.2100840336134455E-2</v>
      </c>
      <c r="J36" s="7">
        <v>18.5</v>
      </c>
      <c r="K36" s="2">
        <f t="shared" si="6"/>
        <v>0.109</v>
      </c>
      <c r="L36" s="3">
        <f t="shared" si="7"/>
        <v>1.8319327731092436E-2</v>
      </c>
    </row>
    <row r="37" spans="1:12" x14ac:dyDescent="0.4">
      <c r="A37" s="2">
        <f t="shared" si="8"/>
        <v>340</v>
      </c>
      <c r="B37" s="2">
        <v>51</v>
      </c>
      <c r="D37" s="7">
        <f t="shared" si="2"/>
        <v>5.666666666666667</v>
      </c>
      <c r="E37" s="2">
        <f t="shared" si="3"/>
        <v>3.9E-2</v>
      </c>
      <c r="F37" s="3">
        <f t="shared" si="1"/>
        <v>6.5546218487394954E-3</v>
      </c>
      <c r="G37" s="7">
        <v>12.166666666666666</v>
      </c>
      <c r="H37" s="2">
        <f t="shared" si="4"/>
        <v>7.2000000000000008E-2</v>
      </c>
      <c r="I37" s="3">
        <f t="shared" si="5"/>
        <v>1.2100840336134455E-2</v>
      </c>
      <c r="J37" s="7">
        <v>18.666666666666668</v>
      </c>
      <c r="K37" s="2">
        <f t="shared" si="6"/>
        <v>0.109</v>
      </c>
      <c r="L37" s="3">
        <f t="shared" si="7"/>
        <v>1.8319327731092436E-2</v>
      </c>
    </row>
    <row r="38" spans="1:12" x14ac:dyDescent="0.4">
      <c r="A38" s="2">
        <f t="shared" si="8"/>
        <v>350</v>
      </c>
      <c r="B38" s="2">
        <v>51</v>
      </c>
      <c r="D38" s="7">
        <f t="shared" si="2"/>
        <v>5.833333333333333</v>
      </c>
      <c r="E38" s="2">
        <f t="shared" si="3"/>
        <v>3.9E-2</v>
      </c>
      <c r="F38" s="3">
        <f t="shared" si="1"/>
        <v>6.5546218487394954E-3</v>
      </c>
      <c r="G38" s="7">
        <v>12.333333333333334</v>
      </c>
      <c r="H38" s="2">
        <f t="shared" si="4"/>
        <v>7.2000000000000008E-2</v>
      </c>
      <c r="I38" s="3">
        <f t="shared" si="5"/>
        <v>1.2100840336134455E-2</v>
      </c>
      <c r="J38" s="7">
        <v>18.833333333333332</v>
      </c>
      <c r="K38" s="2">
        <f t="shared" si="6"/>
        <v>0.113</v>
      </c>
      <c r="L38" s="3">
        <f t="shared" si="7"/>
        <v>1.8991596638655461E-2</v>
      </c>
    </row>
    <row r="39" spans="1:12" x14ac:dyDescent="0.4">
      <c r="A39" s="2">
        <f t="shared" si="8"/>
        <v>360</v>
      </c>
      <c r="B39" s="2">
        <v>51</v>
      </c>
      <c r="D39" s="7">
        <f t="shared" si="2"/>
        <v>6</v>
      </c>
      <c r="E39" s="2">
        <f t="shared" si="3"/>
        <v>3.9E-2</v>
      </c>
      <c r="F39" s="3">
        <f t="shared" si="1"/>
        <v>6.5546218487394954E-3</v>
      </c>
      <c r="G39" s="7">
        <v>12.5</v>
      </c>
      <c r="H39" s="2">
        <f t="shared" si="4"/>
        <v>7.2000000000000008E-2</v>
      </c>
      <c r="I39" s="3">
        <f t="shared" si="5"/>
        <v>1.2100840336134455E-2</v>
      </c>
      <c r="J39" s="7">
        <v>19</v>
      </c>
      <c r="K39" s="2">
        <f t="shared" si="6"/>
        <v>0.113</v>
      </c>
      <c r="L39" s="3">
        <f t="shared" si="7"/>
        <v>1.8991596638655461E-2</v>
      </c>
    </row>
    <row r="40" spans="1:12" x14ac:dyDescent="0.4">
      <c r="A40" s="2">
        <f t="shared" si="8"/>
        <v>370</v>
      </c>
      <c r="B40" s="2">
        <v>51</v>
      </c>
      <c r="D40" s="7">
        <f t="shared" si="2"/>
        <v>6.166666666666667</v>
      </c>
      <c r="E40" s="2">
        <f t="shared" si="3"/>
        <v>3.9E-2</v>
      </c>
      <c r="F40" s="3">
        <f t="shared" si="1"/>
        <v>6.5546218487394954E-3</v>
      </c>
      <c r="G40" s="7">
        <v>12.666666666666666</v>
      </c>
      <c r="H40" s="2">
        <f t="shared" si="4"/>
        <v>7.3999999999999996E-2</v>
      </c>
      <c r="I40" s="3">
        <f t="shared" si="5"/>
        <v>1.2436974789915966E-2</v>
      </c>
      <c r="J40" s="7">
        <v>19.166666666666668</v>
      </c>
      <c r="K40" s="2">
        <f t="shared" si="6"/>
        <v>0.11900000000000001</v>
      </c>
      <c r="L40" s="3">
        <f t="shared" si="7"/>
        <v>0.02</v>
      </c>
    </row>
    <row r="41" spans="1:12" x14ac:dyDescent="0.4">
      <c r="A41" s="2">
        <f t="shared" si="8"/>
        <v>380</v>
      </c>
      <c r="B41" s="2">
        <v>51</v>
      </c>
      <c r="D41" s="7">
        <f t="shared" si="2"/>
        <v>6.333333333333333</v>
      </c>
      <c r="E41" s="2">
        <f t="shared" si="3"/>
        <v>3.9E-2</v>
      </c>
      <c r="F41" s="3">
        <f t="shared" si="1"/>
        <v>6.5546218487394954E-3</v>
      </c>
      <c r="G41" s="7">
        <v>12.833333333333334</v>
      </c>
      <c r="H41" s="2">
        <f t="shared" si="4"/>
        <v>7.8E-2</v>
      </c>
      <c r="I41" s="3">
        <f t="shared" si="5"/>
        <v>1.3109243697478991E-2</v>
      </c>
      <c r="J41" s="7">
        <v>19.333333333333332</v>
      </c>
      <c r="K41" s="2">
        <f t="shared" si="6"/>
        <v>0.11900000000000001</v>
      </c>
      <c r="L41" s="3">
        <f t="shared" si="7"/>
        <v>0.02</v>
      </c>
    </row>
    <row r="42" spans="1:12" x14ac:dyDescent="0.4">
      <c r="A42" s="2">
        <f t="shared" si="8"/>
        <v>390</v>
      </c>
      <c r="B42" s="2">
        <v>51</v>
      </c>
      <c r="D42" s="7">
        <f t="shared" si="2"/>
        <v>6.5</v>
      </c>
      <c r="E42" s="2">
        <f t="shared" si="3"/>
        <v>3.9E-2</v>
      </c>
      <c r="F42" s="3">
        <f t="shared" si="1"/>
        <v>6.5546218487394954E-3</v>
      </c>
    </row>
    <row r="43" spans="1:12" x14ac:dyDescent="0.4">
      <c r="A43" s="2">
        <f t="shared" si="8"/>
        <v>400</v>
      </c>
      <c r="B43" s="2">
        <v>51</v>
      </c>
      <c r="D43" s="7">
        <f t="shared" si="2"/>
        <v>6.666666666666667</v>
      </c>
      <c r="E43" s="2">
        <f t="shared" si="3"/>
        <v>3.9E-2</v>
      </c>
      <c r="F43" s="3">
        <f t="shared" si="1"/>
        <v>6.5546218487394954E-3</v>
      </c>
    </row>
    <row r="44" spans="1:12" x14ac:dyDescent="0.4">
      <c r="A44" s="2">
        <f t="shared" si="8"/>
        <v>410</v>
      </c>
      <c r="B44" s="2">
        <v>51</v>
      </c>
      <c r="D44" s="7">
        <f t="shared" si="2"/>
        <v>6.833333333333333</v>
      </c>
      <c r="E44" s="2">
        <f t="shared" si="3"/>
        <v>3.9E-2</v>
      </c>
      <c r="F44" s="3">
        <f t="shared" si="1"/>
        <v>6.5546218487394954E-3</v>
      </c>
    </row>
    <row r="45" spans="1:12" x14ac:dyDescent="0.4">
      <c r="A45" s="2">
        <f t="shared" si="8"/>
        <v>420</v>
      </c>
      <c r="B45" s="2">
        <v>47</v>
      </c>
      <c r="D45" s="7">
        <f t="shared" si="2"/>
        <v>7</v>
      </c>
      <c r="E45" s="2">
        <f t="shared" si="3"/>
        <v>4.3000000000000003E-2</v>
      </c>
      <c r="F45" s="3">
        <f t="shared" si="1"/>
        <v>7.2268907563025212E-3</v>
      </c>
    </row>
    <row r="46" spans="1:12" x14ac:dyDescent="0.4">
      <c r="A46" s="2">
        <f t="shared" si="8"/>
        <v>430</v>
      </c>
      <c r="B46" s="2">
        <v>47</v>
      </c>
      <c r="D46" s="7">
        <f t="shared" si="2"/>
        <v>7.166666666666667</v>
      </c>
      <c r="E46" s="2">
        <f t="shared" si="3"/>
        <v>4.3000000000000003E-2</v>
      </c>
      <c r="F46" s="3">
        <f t="shared" si="1"/>
        <v>7.2268907563025212E-3</v>
      </c>
    </row>
    <row r="47" spans="1:12" x14ac:dyDescent="0.4">
      <c r="A47" s="2">
        <f t="shared" si="8"/>
        <v>440</v>
      </c>
      <c r="B47" s="2">
        <v>45</v>
      </c>
      <c r="D47" s="7">
        <f t="shared" si="2"/>
        <v>7.333333333333333</v>
      </c>
      <c r="E47" s="2">
        <f t="shared" si="3"/>
        <v>4.4999999999999998E-2</v>
      </c>
      <c r="F47" s="3">
        <f t="shared" si="1"/>
        <v>7.5630252100840328E-3</v>
      </c>
    </row>
    <row r="48" spans="1:12" x14ac:dyDescent="0.4">
      <c r="A48" s="2">
        <f t="shared" si="8"/>
        <v>450</v>
      </c>
      <c r="B48" s="2">
        <v>40</v>
      </c>
      <c r="D48" s="7">
        <f t="shared" si="2"/>
        <v>7.5</v>
      </c>
      <c r="E48" s="2">
        <f t="shared" si="3"/>
        <v>0.05</v>
      </c>
      <c r="F48" s="3">
        <f t="shared" si="1"/>
        <v>8.4033613445378148E-3</v>
      </c>
    </row>
    <row r="49" spans="1:6" x14ac:dyDescent="0.4">
      <c r="A49" s="2">
        <f t="shared" si="8"/>
        <v>460</v>
      </c>
      <c r="B49" s="2">
        <v>40</v>
      </c>
      <c r="D49" s="7">
        <f t="shared" si="2"/>
        <v>7.666666666666667</v>
      </c>
      <c r="E49" s="2">
        <f t="shared" si="3"/>
        <v>0.05</v>
      </c>
      <c r="F49" s="3">
        <f t="shared" si="1"/>
        <v>8.4033613445378148E-3</v>
      </c>
    </row>
    <row r="50" spans="1:6" x14ac:dyDescent="0.4">
      <c r="A50" s="2">
        <f t="shared" si="8"/>
        <v>470</v>
      </c>
      <c r="B50" s="2">
        <v>40</v>
      </c>
      <c r="D50" s="7">
        <f t="shared" si="2"/>
        <v>7.833333333333333</v>
      </c>
      <c r="E50" s="2">
        <f t="shared" si="3"/>
        <v>0.05</v>
      </c>
      <c r="F50" s="3">
        <f t="shared" si="1"/>
        <v>8.4033613445378148E-3</v>
      </c>
    </row>
    <row r="51" spans="1:6" x14ac:dyDescent="0.4">
      <c r="A51" s="2">
        <f t="shared" si="8"/>
        <v>480</v>
      </c>
      <c r="B51" s="2">
        <v>40</v>
      </c>
      <c r="D51" s="7">
        <f t="shared" si="2"/>
        <v>8</v>
      </c>
      <c r="E51" s="2">
        <f t="shared" si="3"/>
        <v>0.05</v>
      </c>
      <c r="F51" s="3">
        <f t="shared" si="1"/>
        <v>8.4033613445378148E-3</v>
      </c>
    </row>
    <row r="52" spans="1:6" x14ac:dyDescent="0.4">
      <c r="A52" s="2">
        <f t="shared" si="8"/>
        <v>490</v>
      </c>
      <c r="B52" s="2">
        <v>39</v>
      </c>
      <c r="D52" s="7">
        <f t="shared" si="2"/>
        <v>8.1666666666666661</v>
      </c>
      <c r="E52" s="2">
        <f t="shared" si="3"/>
        <v>5.1000000000000004E-2</v>
      </c>
      <c r="F52" s="3">
        <f t="shared" si="1"/>
        <v>8.5714285714285719E-3</v>
      </c>
    </row>
    <row r="53" spans="1:6" x14ac:dyDescent="0.4">
      <c r="A53" s="2">
        <f t="shared" si="8"/>
        <v>500</v>
      </c>
      <c r="B53" s="2">
        <v>34</v>
      </c>
      <c r="D53" s="7">
        <f t="shared" si="2"/>
        <v>8.3333333333333339</v>
      </c>
      <c r="E53" s="2">
        <f t="shared" si="3"/>
        <v>5.6000000000000001E-2</v>
      </c>
      <c r="F53" s="3">
        <f t="shared" si="1"/>
        <v>9.4117647058823521E-3</v>
      </c>
    </row>
    <row r="54" spans="1:6" x14ac:dyDescent="0.4">
      <c r="A54" s="2">
        <f t="shared" si="8"/>
        <v>510</v>
      </c>
      <c r="B54" s="2">
        <v>34</v>
      </c>
      <c r="D54" s="7">
        <f t="shared" si="2"/>
        <v>8.5</v>
      </c>
      <c r="E54" s="2">
        <f t="shared" si="3"/>
        <v>5.6000000000000001E-2</v>
      </c>
      <c r="F54" s="3">
        <f t="shared" si="1"/>
        <v>9.4117647058823521E-3</v>
      </c>
    </row>
    <row r="55" spans="1:6" x14ac:dyDescent="0.4">
      <c r="A55" s="2">
        <f t="shared" si="8"/>
        <v>520</v>
      </c>
      <c r="B55" s="2">
        <v>34</v>
      </c>
      <c r="D55" s="7">
        <f t="shared" si="2"/>
        <v>8.6666666666666661</v>
      </c>
      <c r="E55" s="2">
        <f t="shared" si="3"/>
        <v>5.6000000000000001E-2</v>
      </c>
      <c r="F55" s="3">
        <f t="shared" si="1"/>
        <v>9.4117647058823521E-3</v>
      </c>
    </row>
    <row r="56" spans="1:6" x14ac:dyDescent="0.4">
      <c r="A56" s="2">
        <f t="shared" si="8"/>
        <v>530</v>
      </c>
      <c r="B56" s="2">
        <v>33</v>
      </c>
      <c r="D56" s="7">
        <f t="shared" si="2"/>
        <v>8.8333333333333339</v>
      </c>
      <c r="E56" s="2">
        <f t="shared" si="3"/>
        <v>5.7000000000000002E-2</v>
      </c>
      <c r="F56" s="3">
        <f t="shared" si="1"/>
        <v>9.5798319327731092E-3</v>
      </c>
    </row>
    <row r="57" spans="1:6" x14ac:dyDescent="0.4">
      <c r="A57" s="2">
        <f t="shared" si="8"/>
        <v>540</v>
      </c>
      <c r="B57" s="2">
        <v>32</v>
      </c>
      <c r="D57" s="7">
        <f t="shared" si="2"/>
        <v>9</v>
      </c>
      <c r="E57" s="2">
        <f t="shared" si="3"/>
        <v>5.8000000000000003E-2</v>
      </c>
      <c r="F57" s="3">
        <f t="shared" si="1"/>
        <v>9.7478991596638663E-3</v>
      </c>
    </row>
    <row r="58" spans="1:6" x14ac:dyDescent="0.4">
      <c r="A58" s="2">
        <f t="shared" si="8"/>
        <v>550</v>
      </c>
      <c r="B58" s="2">
        <v>28</v>
      </c>
      <c r="D58" s="7">
        <f t="shared" si="2"/>
        <v>9.1666666666666661</v>
      </c>
      <c r="E58" s="2">
        <f t="shared" si="3"/>
        <v>6.2E-2</v>
      </c>
      <c r="F58" s="3">
        <f t="shared" si="1"/>
        <v>1.0420168067226891E-2</v>
      </c>
    </row>
    <row r="59" spans="1:6" x14ac:dyDescent="0.4">
      <c r="A59" s="2">
        <f t="shared" si="8"/>
        <v>560</v>
      </c>
      <c r="B59" s="2">
        <v>28</v>
      </c>
      <c r="D59" s="7">
        <f t="shared" si="2"/>
        <v>9.3333333333333339</v>
      </c>
      <c r="E59" s="2">
        <f t="shared" si="3"/>
        <v>6.2E-2</v>
      </c>
      <c r="F59" s="3">
        <f t="shared" si="1"/>
        <v>1.0420168067226891E-2</v>
      </c>
    </row>
    <row r="60" spans="1:6" x14ac:dyDescent="0.4">
      <c r="A60" s="2">
        <f t="shared" si="8"/>
        <v>570</v>
      </c>
      <c r="B60" s="2">
        <v>28</v>
      </c>
      <c r="D60" s="7">
        <f t="shared" si="2"/>
        <v>9.5</v>
      </c>
      <c r="E60" s="2">
        <f t="shared" si="3"/>
        <v>6.2E-2</v>
      </c>
      <c r="F60" s="3">
        <f t="shared" si="1"/>
        <v>1.0420168067226891E-2</v>
      </c>
    </row>
    <row r="61" spans="1:6" x14ac:dyDescent="0.4">
      <c r="A61" s="2">
        <f t="shared" si="8"/>
        <v>580</v>
      </c>
      <c r="B61" s="2">
        <v>28</v>
      </c>
      <c r="D61" s="7">
        <f t="shared" si="2"/>
        <v>9.6666666666666661</v>
      </c>
      <c r="E61" s="2">
        <f t="shared" si="3"/>
        <v>6.2E-2</v>
      </c>
      <c r="F61" s="3">
        <f t="shared" si="1"/>
        <v>1.0420168067226891E-2</v>
      </c>
    </row>
    <row r="62" spans="1:6" x14ac:dyDescent="0.4">
      <c r="A62" s="2">
        <f t="shared" si="8"/>
        <v>590</v>
      </c>
      <c r="B62" s="2">
        <v>27</v>
      </c>
      <c r="D62" s="7">
        <f t="shared" si="2"/>
        <v>9.8333333333333339</v>
      </c>
      <c r="E62" s="2">
        <f t="shared" si="3"/>
        <v>6.3E-2</v>
      </c>
      <c r="F62" s="3">
        <f t="shared" si="1"/>
        <v>1.0588235294117647E-2</v>
      </c>
    </row>
    <row r="63" spans="1:6" x14ac:dyDescent="0.4">
      <c r="A63" s="2">
        <f t="shared" si="8"/>
        <v>600</v>
      </c>
      <c r="B63" s="2">
        <v>27</v>
      </c>
      <c r="D63" s="7">
        <f t="shared" si="2"/>
        <v>10</v>
      </c>
      <c r="E63" s="2">
        <f t="shared" si="3"/>
        <v>6.3E-2</v>
      </c>
      <c r="F63" s="3">
        <f t="shared" si="1"/>
        <v>1.0588235294117647E-2</v>
      </c>
    </row>
    <row r="64" spans="1:6" x14ac:dyDescent="0.4">
      <c r="A64" s="2">
        <f t="shared" si="8"/>
        <v>610</v>
      </c>
      <c r="B64" s="2">
        <v>27</v>
      </c>
      <c r="D64" s="7">
        <f t="shared" si="2"/>
        <v>10.166666666666666</v>
      </c>
      <c r="E64" s="2">
        <f t="shared" si="3"/>
        <v>6.3E-2</v>
      </c>
      <c r="F64" s="3">
        <f t="shared" si="1"/>
        <v>1.0588235294117647E-2</v>
      </c>
    </row>
    <row r="65" spans="1:6" x14ac:dyDescent="0.4">
      <c r="A65" s="2">
        <f t="shared" si="8"/>
        <v>620</v>
      </c>
      <c r="B65" s="2">
        <v>27</v>
      </c>
      <c r="D65" s="7">
        <f t="shared" si="2"/>
        <v>10.333333333333334</v>
      </c>
      <c r="E65" s="2">
        <f t="shared" si="3"/>
        <v>6.3E-2</v>
      </c>
      <c r="F65" s="3">
        <f t="shared" si="1"/>
        <v>1.0588235294117647E-2</v>
      </c>
    </row>
    <row r="66" spans="1:6" x14ac:dyDescent="0.4">
      <c r="A66" s="2">
        <f t="shared" si="8"/>
        <v>630</v>
      </c>
      <c r="B66" s="2">
        <v>23</v>
      </c>
      <c r="D66" s="7">
        <f t="shared" si="2"/>
        <v>10.5</v>
      </c>
      <c r="E66" s="2">
        <f t="shared" si="3"/>
        <v>6.7000000000000004E-2</v>
      </c>
      <c r="F66" s="3">
        <f t="shared" si="1"/>
        <v>1.1260504201680673E-2</v>
      </c>
    </row>
    <row r="67" spans="1:6" x14ac:dyDescent="0.4">
      <c r="A67" s="2">
        <f t="shared" si="8"/>
        <v>640</v>
      </c>
      <c r="B67" s="2">
        <v>22</v>
      </c>
      <c r="D67" s="7">
        <f t="shared" si="2"/>
        <v>10.666666666666666</v>
      </c>
      <c r="E67" s="2">
        <f t="shared" si="3"/>
        <v>6.8000000000000005E-2</v>
      </c>
      <c r="F67" s="3">
        <f t="shared" ref="F67:F130" si="9">E67/$V$29</f>
        <v>1.1428571428571429E-2</v>
      </c>
    </row>
    <row r="68" spans="1:6" x14ac:dyDescent="0.4">
      <c r="A68" s="2">
        <f t="shared" si="8"/>
        <v>650</v>
      </c>
      <c r="B68" s="2">
        <v>21</v>
      </c>
      <c r="D68" s="7">
        <f t="shared" ref="D68:D131" si="10">A68/60</f>
        <v>10.833333333333334</v>
      </c>
      <c r="E68" s="2">
        <f t="shared" ref="E68:E131" si="11">(90-B68)*0.001</f>
        <v>6.9000000000000006E-2</v>
      </c>
      <c r="F68" s="3">
        <f t="shared" si="9"/>
        <v>1.1596638655462186E-2</v>
      </c>
    </row>
    <row r="69" spans="1:6" x14ac:dyDescent="0.4">
      <c r="A69" s="2">
        <f t="shared" si="8"/>
        <v>660</v>
      </c>
      <c r="B69" s="2">
        <v>21</v>
      </c>
      <c r="D69" s="7">
        <f t="shared" si="10"/>
        <v>11</v>
      </c>
      <c r="E69" s="2">
        <f t="shared" si="11"/>
        <v>6.9000000000000006E-2</v>
      </c>
      <c r="F69" s="3">
        <f t="shared" si="9"/>
        <v>1.1596638655462186E-2</v>
      </c>
    </row>
    <row r="70" spans="1:6" x14ac:dyDescent="0.4">
      <c r="A70" s="2">
        <f t="shared" ref="A70:A133" si="12">A69+10</f>
        <v>670</v>
      </c>
      <c r="B70" s="2">
        <v>21</v>
      </c>
      <c r="D70" s="7">
        <f t="shared" si="10"/>
        <v>11.166666666666666</v>
      </c>
      <c r="E70" s="2">
        <f t="shared" si="11"/>
        <v>6.9000000000000006E-2</v>
      </c>
      <c r="F70" s="3">
        <f t="shared" si="9"/>
        <v>1.1596638655462186E-2</v>
      </c>
    </row>
    <row r="71" spans="1:6" x14ac:dyDescent="0.4">
      <c r="A71" s="2">
        <f t="shared" si="12"/>
        <v>680</v>
      </c>
      <c r="B71" s="2">
        <v>21</v>
      </c>
      <c r="D71" s="7">
        <f t="shared" si="10"/>
        <v>11.333333333333334</v>
      </c>
      <c r="E71" s="2">
        <f t="shared" si="11"/>
        <v>6.9000000000000006E-2</v>
      </c>
      <c r="F71" s="3">
        <f t="shared" si="9"/>
        <v>1.1596638655462186E-2</v>
      </c>
    </row>
    <row r="72" spans="1:6" x14ac:dyDescent="0.4">
      <c r="A72" s="2">
        <f t="shared" si="12"/>
        <v>690</v>
      </c>
      <c r="B72" s="2">
        <v>21</v>
      </c>
      <c r="D72" s="7">
        <f t="shared" si="10"/>
        <v>11.5</v>
      </c>
      <c r="E72" s="2">
        <f t="shared" si="11"/>
        <v>6.9000000000000006E-2</v>
      </c>
      <c r="F72" s="3">
        <f t="shared" si="9"/>
        <v>1.1596638655462186E-2</v>
      </c>
    </row>
    <row r="73" spans="1:6" x14ac:dyDescent="0.4">
      <c r="A73" s="2">
        <f t="shared" si="12"/>
        <v>700</v>
      </c>
      <c r="B73" s="2">
        <v>19</v>
      </c>
      <c r="D73" s="7">
        <f t="shared" si="10"/>
        <v>11.666666666666666</v>
      </c>
      <c r="E73" s="2">
        <f t="shared" si="11"/>
        <v>7.1000000000000008E-2</v>
      </c>
      <c r="F73" s="3">
        <f t="shared" si="9"/>
        <v>1.1932773109243698E-2</v>
      </c>
    </row>
    <row r="74" spans="1:6" x14ac:dyDescent="0.4">
      <c r="A74" s="2">
        <f t="shared" si="12"/>
        <v>710</v>
      </c>
      <c r="B74" s="2">
        <v>18</v>
      </c>
      <c r="D74" s="7">
        <f t="shared" si="10"/>
        <v>11.833333333333334</v>
      </c>
      <c r="E74" s="2">
        <f t="shared" si="11"/>
        <v>7.2000000000000008E-2</v>
      </c>
      <c r="F74" s="3">
        <f t="shared" si="9"/>
        <v>1.2100840336134455E-2</v>
      </c>
    </row>
    <row r="75" spans="1:6" x14ac:dyDescent="0.4">
      <c r="A75" s="2">
        <f t="shared" si="12"/>
        <v>720</v>
      </c>
      <c r="B75" s="2">
        <v>18</v>
      </c>
      <c r="D75" s="7">
        <f t="shared" si="10"/>
        <v>12</v>
      </c>
      <c r="E75" s="2">
        <f t="shared" si="11"/>
        <v>7.2000000000000008E-2</v>
      </c>
      <c r="F75" s="3">
        <f t="shared" si="9"/>
        <v>1.2100840336134455E-2</v>
      </c>
    </row>
    <row r="76" spans="1:6" x14ac:dyDescent="0.4">
      <c r="A76" s="2">
        <f t="shared" si="12"/>
        <v>730</v>
      </c>
      <c r="B76" s="2">
        <v>18</v>
      </c>
      <c r="D76" s="7">
        <f t="shared" si="10"/>
        <v>12.166666666666666</v>
      </c>
      <c r="E76" s="2">
        <f t="shared" si="11"/>
        <v>7.2000000000000008E-2</v>
      </c>
      <c r="F76" s="3">
        <f t="shared" si="9"/>
        <v>1.2100840336134455E-2</v>
      </c>
    </row>
    <row r="77" spans="1:6" x14ac:dyDescent="0.4">
      <c r="A77" s="2">
        <f t="shared" si="12"/>
        <v>740</v>
      </c>
      <c r="B77" s="2">
        <v>18</v>
      </c>
      <c r="D77" s="7">
        <f t="shared" si="10"/>
        <v>12.333333333333334</v>
      </c>
      <c r="E77" s="2">
        <f t="shared" si="11"/>
        <v>7.2000000000000008E-2</v>
      </c>
      <c r="F77" s="3">
        <f t="shared" si="9"/>
        <v>1.2100840336134455E-2</v>
      </c>
    </row>
    <row r="78" spans="1:6" x14ac:dyDescent="0.4">
      <c r="A78" s="2">
        <f t="shared" si="12"/>
        <v>750</v>
      </c>
      <c r="B78" s="2">
        <v>18</v>
      </c>
      <c r="D78" s="7">
        <f t="shared" si="10"/>
        <v>12.5</v>
      </c>
      <c r="E78" s="2">
        <f t="shared" si="11"/>
        <v>7.2000000000000008E-2</v>
      </c>
      <c r="F78" s="3">
        <f t="shared" si="9"/>
        <v>1.2100840336134455E-2</v>
      </c>
    </row>
    <row r="79" spans="1:6" x14ac:dyDescent="0.4">
      <c r="A79" s="2">
        <f t="shared" si="12"/>
        <v>760</v>
      </c>
      <c r="B79" s="2">
        <v>16</v>
      </c>
      <c r="D79" s="7">
        <f t="shared" si="10"/>
        <v>12.666666666666666</v>
      </c>
      <c r="E79" s="2">
        <f t="shared" si="11"/>
        <v>7.3999999999999996E-2</v>
      </c>
      <c r="F79" s="3">
        <f t="shared" si="9"/>
        <v>1.2436974789915966E-2</v>
      </c>
    </row>
    <row r="80" spans="1:6" x14ac:dyDescent="0.4">
      <c r="A80" s="2">
        <f t="shared" si="12"/>
        <v>770</v>
      </c>
      <c r="B80" s="2">
        <v>12</v>
      </c>
      <c r="D80" s="7">
        <f t="shared" si="10"/>
        <v>12.833333333333334</v>
      </c>
      <c r="E80" s="2">
        <f t="shared" si="11"/>
        <v>7.8E-2</v>
      </c>
      <c r="F80" s="3">
        <f t="shared" si="9"/>
        <v>1.3109243697478991E-2</v>
      </c>
    </row>
    <row r="81" spans="1:6" x14ac:dyDescent="0.4">
      <c r="A81" s="2">
        <f t="shared" si="12"/>
        <v>780</v>
      </c>
      <c r="B81" s="2">
        <v>11</v>
      </c>
      <c r="D81" s="7">
        <f t="shared" si="10"/>
        <v>13</v>
      </c>
      <c r="E81" s="2">
        <f t="shared" si="11"/>
        <v>7.9000000000000001E-2</v>
      </c>
      <c r="F81" s="3">
        <f t="shared" si="9"/>
        <v>1.3277310924369748E-2</v>
      </c>
    </row>
    <row r="82" spans="1:6" x14ac:dyDescent="0.4">
      <c r="A82" s="2">
        <f t="shared" si="12"/>
        <v>790</v>
      </c>
      <c r="B82" s="2">
        <v>11</v>
      </c>
      <c r="D82" s="7">
        <f t="shared" si="10"/>
        <v>13.166666666666666</v>
      </c>
      <c r="E82" s="2">
        <f t="shared" si="11"/>
        <v>7.9000000000000001E-2</v>
      </c>
      <c r="F82" s="3">
        <f t="shared" si="9"/>
        <v>1.3277310924369748E-2</v>
      </c>
    </row>
    <row r="83" spans="1:6" x14ac:dyDescent="0.4">
      <c r="A83" s="2">
        <f t="shared" si="12"/>
        <v>800</v>
      </c>
      <c r="B83" s="2">
        <v>11</v>
      </c>
      <c r="D83" s="7">
        <f t="shared" si="10"/>
        <v>13.333333333333334</v>
      </c>
      <c r="E83" s="2">
        <f t="shared" si="11"/>
        <v>7.9000000000000001E-2</v>
      </c>
      <c r="F83" s="3">
        <f t="shared" si="9"/>
        <v>1.3277310924369748E-2</v>
      </c>
    </row>
    <row r="84" spans="1:6" x14ac:dyDescent="0.4">
      <c r="A84" s="2">
        <f t="shared" si="12"/>
        <v>810</v>
      </c>
      <c r="B84" s="2">
        <v>11</v>
      </c>
      <c r="D84" s="7">
        <f t="shared" si="10"/>
        <v>13.5</v>
      </c>
      <c r="E84" s="2">
        <f t="shared" si="11"/>
        <v>7.9000000000000001E-2</v>
      </c>
      <c r="F84" s="3">
        <f t="shared" si="9"/>
        <v>1.3277310924369748E-2</v>
      </c>
    </row>
    <row r="85" spans="1:6" x14ac:dyDescent="0.4">
      <c r="A85" s="2">
        <f t="shared" si="12"/>
        <v>820</v>
      </c>
      <c r="B85" s="2">
        <v>10</v>
      </c>
      <c r="D85" s="7">
        <f t="shared" si="10"/>
        <v>13.666666666666666</v>
      </c>
      <c r="E85" s="2">
        <f t="shared" si="11"/>
        <v>0.08</v>
      </c>
      <c r="F85" s="3">
        <f t="shared" si="9"/>
        <v>1.3445378151260503E-2</v>
      </c>
    </row>
    <row r="86" spans="1:6" x14ac:dyDescent="0.4">
      <c r="A86" s="2">
        <f t="shared" si="12"/>
        <v>830</v>
      </c>
      <c r="B86" s="2">
        <v>5</v>
      </c>
      <c r="D86" s="7">
        <f t="shared" si="10"/>
        <v>13.833333333333334</v>
      </c>
      <c r="E86" s="2">
        <f t="shared" si="11"/>
        <v>8.5000000000000006E-2</v>
      </c>
      <c r="F86" s="3">
        <f t="shared" si="9"/>
        <v>1.4285714285714287E-2</v>
      </c>
    </row>
    <row r="87" spans="1:6" x14ac:dyDescent="0.4">
      <c r="A87" s="2">
        <f t="shared" si="12"/>
        <v>840</v>
      </c>
      <c r="B87" s="2">
        <v>5</v>
      </c>
      <c r="D87" s="25">
        <f t="shared" si="10"/>
        <v>14</v>
      </c>
      <c r="E87" s="26">
        <f t="shared" si="11"/>
        <v>8.5000000000000006E-2</v>
      </c>
      <c r="F87" s="24">
        <f t="shared" si="9"/>
        <v>1.4285714285714287E-2</v>
      </c>
    </row>
    <row r="88" spans="1:6" x14ac:dyDescent="0.4">
      <c r="A88" s="2">
        <f t="shared" si="12"/>
        <v>850</v>
      </c>
      <c r="B88" s="2">
        <v>5</v>
      </c>
      <c r="D88" s="7">
        <f t="shared" si="10"/>
        <v>14.166666666666666</v>
      </c>
      <c r="E88" s="2">
        <f t="shared" si="11"/>
        <v>8.5000000000000006E-2</v>
      </c>
      <c r="F88" s="3">
        <f t="shared" si="9"/>
        <v>1.4285714285714287E-2</v>
      </c>
    </row>
    <row r="89" spans="1:6" x14ac:dyDescent="0.4">
      <c r="A89" s="2">
        <f t="shared" si="12"/>
        <v>860</v>
      </c>
      <c r="B89" s="2">
        <v>5</v>
      </c>
      <c r="D89" s="7">
        <f t="shared" si="10"/>
        <v>14.333333333333334</v>
      </c>
      <c r="E89" s="2">
        <f t="shared" si="11"/>
        <v>8.5000000000000006E-2</v>
      </c>
      <c r="F89" s="3">
        <f t="shared" si="9"/>
        <v>1.4285714285714287E-2</v>
      </c>
    </row>
    <row r="90" spans="1:6" x14ac:dyDescent="0.4">
      <c r="A90" s="2">
        <f t="shared" si="12"/>
        <v>870</v>
      </c>
      <c r="B90" s="2">
        <v>5</v>
      </c>
      <c r="D90" s="7">
        <f t="shared" si="10"/>
        <v>14.5</v>
      </c>
      <c r="E90" s="2">
        <f t="shared" si="11"/>
        <v>8.5000000000000006E-2</v>
      </c>
      <c r="F90" s="3">
        <f t="shared" si="9"/>
        <v>1.4285714285714287E-2</v>
      </c>
    </row>
    <row r="91" spans="1:6" x14ac:dyDescent="0.4">
      <c r="A91" s="2">
        <f t="shared" si="12"/>
        <v>880</v>
      </c>
      <c r="B91" s="2">
        <v>5</v>
      </c>
      <c r="D91" s="7">
        <f t="shared" si="10"/>
        <v>14.666666666666666</v>
      </c>
      <c r="E91" s="2">
        <f t="shared" si="11"/>
        <v>8.5000000000000006E-2</v>
      </c>
      <c r="F91" s="3">
        <f t="shared" si="9"/>
        <v>1.4285714285714287E-2</v>
      </c>
    </row>
    <row r="92" spans="1:6" x14ac:dyDescent="0.4">
      <c r="A92" s="2">
        <f t="shared" si="12"/>
        <v>890</v>
      </c>
      <c r="B92" s="2">
        <v>5</v>
      </c>
      <c r="D92" s="7">
        <f t="shared" si="10"/>
        <v>14.833333333333334</v>
      </c>
      <c r="E92" s="2">
        <f t="shared" si="11"/>
        <v>8.5000000000000006E-2</v>
      </c>
      <c r="F92" s="3">
        <f t="shared" si="9"/>
        <v>1.4285714285714287E-2</v>
      </c>
    </row>
    <row r="93" spans="1:6" x14ac:dyDescent="0.4">
      <c r="A93" s="2">
        <f t="shared" si="12"/>
        <v>900</v>
      </c>
      <c r="B93" s="2">
        <v>4</v>
      </c>
      <c r="D93" s="7">
        <f t="shared" si="10"/>
        <v>15</v>
      </c>
      <c r="E93" s="2">
        <f t="shared" si="11"/>
        <v>8.6000000000000007E-2</v>
      </c>
      <c r="F93" s="3">
        <f t="shared" si="9"/>
        <v>1.4453781512605042E-2</v>
      </c>
    </row>
    <row r="94" spans="1:6" x14ac:dyDescent="0.4">
      <c r="A94" s="2">
        <f t="shared" si="12"/>
        <v>910</v>
      </c>
      <c r="B94" s="2">
        <v>-3</v>
      </c>
      <c r="D94" s="7">
        <f t="shared" si="10"/>
        <v>15.166666666666666</v>
      </c>
      <c r="E94" s="2">
        <f t="shared" si="11"/>
        <v>9.2999999999999999E-2</v>
      </c>
      <c r="F94" s="3">
        <f t="shared" si="9"/>
        <v>1.5630252100840337E-2</v>
      </c>
    </row>
    <row r="95" spans="1:6" x14ac:dyDescent="0.4">
      <c r="A95" s="2">
        <f t="shared" si="12"/>
        <v>920</v>
      </c>
      <c r="B95" s="2">
        <v>-3</v>
      </c>
      <c r="D95" s="7">
        <f t="shared" si="10"/>
        <v>15.333333333333334</v>
      </c>
      <c r="E95" s="2">
        <f t="shared" si="11"/>
        <v>9.2999999999999999E-2</v>
      </c>
      <c r="F95" s="3">
        <f t="shared" si="9"/>
        <v>1.5630252100840337E-2</v>
      </c>
    </row>
    <row r="96" spans="1:6" x14ac:dyDescent="0.4">
      <c r="A96" s="2">
        <f t="shared" si="12"/>
        <v>930</v>
      </c>
      <c r="B96" s="2">
        <v>-3</v>
      </c>
      <c r="D96" s="7">
        <f t="shared" si="10"/>
        <v>15.5</v>
      </c>
      <c r="E96" s="2">
        <f t="shared" si="11"/>
        <v>9.2999999999999999E-2</v>
      </c>
      <c r="F96" s="3">
        <f t="shared" si="9"/>
        <v>1.5630252100840337E-2</v>
      </c>
    </row>
    <row r="97" spans="1:6" x14ac:dyDescent="0.4">
      <c r="A97" s="2">
        <f t="shared" si="12"/>
        <v>940</v>
      </c>
      <c r="B97" s="2">
        <v>-4</v>
      </c>
      <c r="D97" s="7">
        <f t="shared" si="10"/>
        <v>15.666666666666666</v>
      </c>
      <c r="E97" s="2">
        <f t="shared" si="11"/>
        <v>9.4E-2</v>
      </c>
      <c r="F97" s="3">
        <f t="shared" si="9"/>
        <v>1.579831932773109E-2</v>
      </c>
    </row>
    <row r="98" spans="1:6" x14ac:dyDescent="0.4">
      <c r="A98" s="2">
        <f t="shared" si="12"/>
        <v>950</v>
      </c>
      <c r="B98" s="2">
        <v>-4</v>
      </c>
      <c r="D98" s="7">
        <f t="shared" si="10"/>
        <v>15.833333333333334</v>
      </c>
      <c r="E98" s="2">
        <f t="shared" si="11"/>
        <v>9.4E-2</v>
      </c>
      <c r="F98" s="3">
        <f t="shared" si="9"/>
        <v>1.579831932773109E-2</v>
      </c>
    </row>
    <row r="99" spans="1:6" x14ac:dyDescent="0.4">
      <c r="A99" s="2">
        <f t="shared" si="12"/>
        <v>960</v>
      </c>
      <c r="B99" s="2">
        <v>-4</v>
      </c>
      <c r="D99" s="7">
        <f t="shared" si="10"/>
        <v>16</v>
      </c>
      <c r="E99" s="2">
        <f t="shared" si="11"/>
        <v>9.4E-2</v>
      </c>
      <c r="F99" s="3">
        <f t="shared" si="9"/>
        <v>1.579831932773109E-2</v>
      </c>
    </row>
    <row r="100" spans="1:6" x14ac:dyDescent="0.4">
      <c r="A100" s="2">
        <f t="shared" si="12"/>
        <v>970</v>
      </c>
      <c r="B100" s="2">
        <v>-4</v>
      </c>
      <c r="D100" s="7">
        <f t="shared" si="10"/>
        <v>16.166666666666668</v>
      </c>
      <c r="E100" s="2">
        <f t="shared" si="11"/>
        <v>9.4E-2</v>
      </c>
      <c r="F100" s="3">
        <f t="shared" si="9"/>
        <v>1.579831932773109E-2</v>
      </c>
    </row>
    <row r="101" spans="1:6" x14ac:dyDescent="0.4">
      <c r="A101" s="2">
        <f t="shared" si="12"/>
        <v>980</v>
      </c>
      <c r="B101" s="2">
        <v>-4</v>
      </c>
      <c r="D101" s="7">
        <f t="shared" si="10"/>
        <v>16.333333333333332</v>
      </c>
      <c r="E101" s="2">
        <f t="shared" si="11"/>
        <v>9.4E-2</v>
      </c>
      <c r="F101" s="3">
        <f t="shared" si="9"/>
        <v>1.579831932773109E-2</v>
      </c>
    </row>
    <row r="102" spans="1:6" x14ac:dyDescent="0.4">
      <c r="A102" s="2">
        <f t="shared" si="12"/>
        <v>990</v>
      </c>
      <c r="B102" s="2">
        <v>-5</v>
      </c>
      <c r="D102" s="7">
        <f t="shared" si="10"/>
        <v>16.5</v>
      </c>
      <c r="E102" s="2">
        <f t="shared" si="11"/>
        <v>9.5000000000000001E-2</v>
      </c>
      <c r="F102" s="3">
        <f t="shared" si="9"/>
        <v>1.5966386554621848E-2</v>
      </c>
    </row>
    <row r="103" spans="1:6" x14ac:dyDescent="0.4">
      <c r="A103" s="2">
        <f t="shared" si="12"/>
        <v>1000</v>
      </c>
      <c r="B103" s="2">
        <v>-5</v>
      </c>
      <c r="D103" s="7">
        <f t="shared" si="10"/>
        <v>16.666666666666668</v>
      </c>
      <c r="E103" s="2">
        <f t="shared" si="11"/>
        <v>9.5000000000000001E-2</v>
      </c>
      <c r="F103" s="3">
        <f t="shared" si="9"/>
        <v>1.5966386554621848E-2</v>
      </c>
    </row>
    <row r="104" spans="1:6" x14ac:dyDescent="0.4">
      <c r="A104" s="2">
        <f t="shared" si="12"/>
        <v>1010</v>
      </c>
      <c r="B104" s="2">
        <v>-6</v>
      </c>
      <c r="D104" s="7">
        <f t="shared" si="10"/>
        <v>16.833333333333332</v>
      </c>
      <c r="E104" s="2">
        <f t="shared" si="11"/>
        <v>9.6000000000000002E-2</v>
      </c>
      <c r="F104" s="3">
        <f t="shared" si="9"/>
        <v>1.6134453781512605E-2</v>
      </c>
    </row>
    <row r="105" spans="1:6" x14ac:dyDescent="0.4">
      <c r="A105" s="2">
        <f t="shared" si="12"/>
        <v>1020</v>
      </c>
      <c r="B105" s="2">
        <v>-7</v>
      </c>
      <c r="D105" s="7">
        <f t="shared" si="10"/>
        <v>17</v>
      </c>
      <c r="E105" s="2">
        <f t="shared" si="11"/>
        <v>9.7000000000000003E-2</v>
      </c>
      <c r="F105" s="3">
        <f t="shared" si="9"/>
        <v>1.6302521008403362E-2</v>
      </c>
    </row>
    <row r="106" spans="1:6" x14ac:dyDescent="0.4">
      <c r="A106" s="2">
        <f t="shared" si="12"/>
        <v>1030</v>
      </c>
      <c r="B106" s="2">
        <v>-11</v>
      </c>
      <c r="D106" s="7">
        <f t="shared" si="10"/>
        <v>17.166666666666668</v>
      </c>
      <c r="E106" s="2">
        <f t="shared" si="11"/>
        <v>0.10100000000000001</v>
      </c>
      <c r="F106" s="3">
        <f t="shared" si="9"/>
        <v>1.6974789915966387E-2</v>
      </c>
    </row>
    <row r="107" spans="1:6" x14ac:dyDescent="0.4">
      <c r="A107" s="2">
        <f t="shared" si="12"/>
        <v>1040</v>
      </c>
      <c r="B107" s="2">
        <v>-11</v>
      </c>
      <c r="D107" s="7">
        <f t="shared" si="10"/>
        <v>17.333333333333332</v>
      </c>
      <c r="E107" s="2">
        <f t="shared" si="11"/>
        <v>0.10100000000000001</v>
      </c>
      <c r="F107" s="3">
        <f t="shared" si="9"/>
        <v>1.6974789915966387E-2</v>
      </c>
    </row>
    <row r="108" spans="1:6" x14ac:dyDescent="0.4">
      <c r="A108" s="2">
        <f t="shared" si="12"/>
        <v>1050</v>
      </c>
      <c r="B108" s="2">
        <v>-11</v>
      </c>
      <c r="D108" s="7">
        <f t="shared" si="10"/>
        <v>17.5</v>
      </c>
      <c r="E108" s="2">
        <f t="shared" si="11"/>
        <v>0.10100000000000001</v>
      </c>
      <c r="F108" s="3">
        <f t="shared" si="9"/>
        <v>1.6974789915966387E-2</v>
      </c>
    </row>
    <row r="109" spans="1:6" x14ac:dyDescent="0.4">
      <c r="A109" s="2">
        <f t="shared" si="12"/>
        <v>1060</v>
      </c>
      <c r="B109" s="2">
        <v>-11</v>
      </c>
      <c r="D109" s="7">
        <f t="shared" si="10"/>
        <v>17.666666666666668</v>
      </c>
      <c r="E109" s="2">
        <f t="shared" si="11"/>
        <v>0.10100000000000001</v>
      </c>
      <c r="F109" s="3">
        <f t="shared" si="9"/>
        <v>1.6974789915966387E-2</v>
      </c>
    </row>
    <row r="110" spans="1:6" x14ac:dyDescent="0.4">
      <c r="A110" s="2">
        <f t="shared" si="12"/>
        <v>1070</v>
      </c>
      <c r="B110" s="2">
        <v>-12</v>
      </c>
      <c r="D110" s="7">
        <f t="shared" si="10"/>
        <v>17.833333333333332</v>
      </c>
      <c r="E110" s="2">
        <f t="shared" si="11"/>
        <v>0.10200000000000001</v>
      </c>
      <c r="F110" s="3">
        <f t="shared" si="9"/>
        <v>1.7142857142857144E-2</v>
      </c>
    </row>
    <row r="111" spans="1:6" x14ac:dyDescent="0.4">
      <c r="A111" s="2">
        <f t="shared" si="12"/>
        <v>1080</v>
      </c>
      <c r="B111" s="2">
        <v>-18</v>
      </c>
      <c r="D111" s="7">
        <f t="shared" si="10"/>
        <v>18</v>
      </c>
      <c r="E111" s="2">
        <f t="shared" si="11"/>
        <v>0.108</v>
      </c>
      <c r="F111" s="3">
        <f t="shared" si="9"/>
        <v>1.8151260504201679E-2</v>
      </c>
    </row>
    <row r="112" spans="1:6" x14ac:dyDescent="0.4">
      <c r="A112" s="2">
        <f t="shared" si="12"/>
        <v>1090</v>
      </c>
      <c r="B112" s="2">
        <v>-18</v>
      </c>
      <c r="D112" s="7">
        <f t="shared" si="10"/>
        <v>18.166666666666668</v>
      </c>
      <c r="E112" s="2">
        <f t="shared" si="11"/>
        <v>0.108</v>
      </c>
      <c r="F112" s="3">
        <f t="shared" si="9"/>
        <v>1.8151260504201679E-2</v>
      </c>
    </row>
    <row r="113" spans="1:6" x14ac:dyDescent="0.4">
      <c r="A113" s="2">
        <f t="shared" si="12"/>
        <v>1100</v>
      </c>
      <c r="B113" s="2">
        <v>-19</v>
      </c>
      <c r="D113" s="7">
        <f t="shared" si="10"/>
        <v>18.333333333333332</v>
      </c>
      <c r="E113" s="2">
        <f t="shared" si="11"/>
        <v>0.109</v>
      </c>
      <c r="F113" s="3">
        <f t="shared" si="9"/>
        <v>1.8319327731092436E-2</v>
      </c>
    </row>
    <row r="114" spans="1:6" x14ac:dyDescent="0.4">
      <c r="A114" s="2">
        <f t="shared" si="12"/>
        <v>1110</v>
      </c>
      <c r="B114" s="2">
        <v>-19</v>
      </c>
      <c r="D114" s="7">
        <f t="shared" si="10"/>
        <v>18.5</v>
      </c>
      <c r="E114" s="2">
        <f t="shared" si="11"/>
        <v>0.109</v>
      </c>
      <c r="F114" s="3">
        <f t="shared" si="9"/>
        <v>1.8319327731092436E-2</v>
      </c>
    </row>
    <row r="115" spans="1:6" x14ac:dyDescent="0.4">
      <c r="A115" s="2">
        <f t="shared" si="12"/>
        <v>1120</v>
      </c>
      <c r="B115" s="2">
        <v>-19</v>
      </c>
      <c r="D115" s="7">
        <f t="shared" si="10"/>
        <v>18.666666666666668</v>
      </c>
      <c r="E115" s="2">
        <f t="shared" si="11"/>
        <v>0.109</v>
      </c>
      <c r="F115" s="3">
        <f t="shared" si="9"/>
        <v>1.8319327731092436E-2</v>
      </c>
    </row>
    <row r="116" spans="1:6" x14ac:dyDescent="0.4">
      <c r="A116" s="2">
        <f t="shared" si="12"/>
        <v>1130</v>
      </c>
      <c r="B116" s="2">
        <v>-23</v>
      </c>
      <c r="D116" s="7">
        <f t="shared" si="10"/>
        <v>18.833333333333332</v>
      </c>
      <c r="E116" s="2">
        <f t="shared" si="11"/>
        <v>0.113</v>
      </c>
      <c r="F116" s="3">
        <f t="shared" si="9"/>
        <v>1.8991596638655461E-2</v>
      </c>
    </row>
    <row r="117" spans="1:6" x14ac:dyDescent="0.4">
      <c r="A117" s="2">
        <f t="shared" si="12"/>
        <v>1140</v>
      </c>
      <c r="B117" s="2">
        <v>-23</v>
      </c>
      <c r="D117" s="7">
        <f t="shared" si="10"/>
        <v>19</v>
      </c>
      <c r="E117" s="2">
        <f t="shared" si="11"/>
        <v>0.113</v>
      </c>
      <c r="F117" s="3">
        <f t="shared" si="9"/>
        <v>1.8991596638655461E-2</v>
      </c>
    </row>
    <row r="118" spans="1:6" x14ac:dyDescent="0.4">
      <c r="A118" s="2">
        <f t="shared" si="12"/>
        <v>1150</v>
      </c>
      <c r="B118" s="2">
        <v>-29</v>
      </c>
      <c r="D118" s="7">
        <f t="shared" si="10"/>
        <v>19.166666666666668</v>
      </c>
      <c r="E118" s="2">
        <f t="shared" si="11"/>
        <v>0.11900000000000001</v>
      </c>
      <c r="F118" s="3">
        <f t="shared" si="9"/>
        <v>0.02</v>
      </c>
    </row>
    <row r="119" spans="1:6" x14ac:dyDescent="0.4">
      <c r="A119" s="2">
        <f t="shared" si="12"/>
        <v>1160</v>
      </c>
      <c r="B119" s="2">
        <v>-29</v>
      </c>
      <c r="D119" s="7">
        <f t="shared" si="10"/>
        <v>19.333333333333332</v>
      </c>
      <c r="E119" s="2">
        <f t="shared" si="11"/>
        <v>0.11900000000000001</v>
      </c>
      <c r="F119" s="3">
        <f t="shared" si="9"/>
        <v>0.02</v>
      </c>
    </row>
    <row r="120" spans="1:6" x14ac:dyDescent="0.4">
      <c r="A120" s="2">
        <f t="shared" si="12"/>
        <v>1170</v>
      </c>
      <c r="B120" s="2">
        <v>-29</v>
      </c>
      <c r="D120" s="7">
        <f t="shared" si="10"/>
        <v>19.5</v>
      </c>
      <c r="E120" s="2">
        <f t="shared" si="11"/>
        <v>0.11900000000000001</v>
      </c>
      <c r="F120" s="3">
        <f t="shared" si="9"/>
        <v>0.02</v>
      </c>
    </row>
    <row r="121" spans="1:6" x14ac:dyDescent="0.4">
      <c r="A121" s="2">
        <f t="shared" si="12"/>
        <v>1180</v>
      </c>
      <c r="B121" s="2">
        <v>-34</v>
      </c>
      <c r="D121" s="7">
        <f t="shared" si="10"/>
        <v>19.666666666666668</v>
      </c>
      <c r="E121" s="2">
        <f t="shared" si="11"/>
        <v>0.124</v>
      </c>
      <c r="F121" s="3">
        <f t="shared" si="9"/>
        <v>2.0840336134453782E-2</v>
      </c>
    </row>
    <row r="122" spans="1:6" x14ac:dyDescent="0.4">
      <c r="A122" s="2">
        <f t="shared" si="12"/>
        <v>1190</v>
      </c>
      <c r="B122" s="2">
        <v>-37</v>
      </c>
      <c r="D122" s="7">
        <f t="shared" si="10"/>
        <v>19.833333333333332</v>
      </c>
      <c r="E122" s="2">
        <f t="shared" si="11"/>
        <v>0.127</v>
      </c>
      <c r="F122" s="3">
        <f t="shared" si="9"/>
        <v>2.134453781512605E-2</v>
      </c>
    </row>
    <row r="123" spans="1:6" x14ac:dyDescent="0.4">
      <c r="A123" s="2">
        <f t="shared" si="12"/>
        <v>1200</v>
      </c>
      <c r="B123" s="2">
        <v>-37</v>
      </c>
      <c r="D123" s="7">
        <f t="shared" si="10"/>
        <v>20</v>
      </c>
      <c r="E123" s="2">
        <f t="shared" si="11"/>
        <v>0.127</v>
      </c>
      <c r="F123" s="3">
        <f t="shared" si="9"/>
        <v>2.134453781512605E-2</v>
      </c>
    </row>
    <row r="124" spans="1:6" x14ac:dyDescent="0.4">
      <c r="A124" s="2">
        <f t="shared" si="12"/>
        <v>1210</v>
      </c>
      <c r="B124" s="2">
        <v>-38</v>
      </c>
      <c r="D124" s="7">
        <f t="shared" si="10"/>
        <v>20.166666666666668</v>
      </c>
      <c r="E124" s="2">
        <f t="shared" si="11"/>
        <v>0.128</v>
      </c>
      <c r="F124" s="3">
        <f t="shared" si="9"/>
        <v>2.1512605042016807E-2</v>
      </c>
    </row>
    <row r="125" spans="1:6" x14ac:dyDescent="0.4">
      <c r="A125" s="2">
        <f t="shared" si="12"/>
        <v>1220</v>
      </c>
      <c r="B125" s="2">
        <v>-38</v>
      </c>
      <c r="D125" s="7">
        <f t="shared" si="10"/>
        <v>20.333333333333332</v>
      </c>
      <c r="E125" s="2">
        <f t="shared" si="11"/>
        <v>0.128</v>
      </c>
      <c r="F125" s="3">
        <f t="shared" si="9"/>
        <v>2.1512605042016807E-2</v>
      </c>
    </row>
    <row r="126" spans="1:6" x14ac:dyDescent="0.4">
      <c r="A126" s="2">
        <f t="shared" si="12"/>
        <v>1230</v>
      </c>
      <c r="B126" s="2">
        <v>-40</v>
      </c>
      <c r="D126" s="7">
        <f t="shared" si="10"/>
        <v>20.5</v>
      </c>
      <c r="E126" s="2">
        <f t="shared" si="11"/>
        <v>0.13</v>
      </c>
      <c r="F126" s="3">
        <f t="shared" si="9"/>
        <v>2.1848739495798318E-2</v>
      </c>
    </row>
    <row r="127" spans="1:6" x14ac:dyDescent="0.4">
      <c r="A127" s="2">
        <f t="shared" si="12"/>
        <v>1240</v>
      </c>
      <c r="B127" s="2">
        <v>-44</v>
      </c>
      <c r="D127" s="7">
        <f t="shared" si="10"/>
        <v>20.666666666666668</v>
      </c>
      <c r="E127" s="2">
        <f t="shared" si="11"/>
        <v>0.13400000000000001</v>
      </c>
      <c r="F127" s="3">
        <f t="shared" si="9"/>
        <v>2.2521008403361346E-2</v>
      </c>
    </row>
    <row r="128" spans="1:6" x14ac:dyDescent="0.4">
      <c r="A128" s="2">
        <f t="shared" si="12"/>
        <v>1250</v>
      </c>
      <c r="B128" s="2">
        <v>-46</v>
      </c>
      <c r="D128" s="7">
        <f t="shared" si="10"/>
        <v>20.833333333333332</v>
      </c>
      <c r="E128" s="2">
        <f t="shared" si="11"/>
        <v>0.13600000000000001</v>
      </c>
      <c r="F128" s="3">
        <f t="shared" si="9"/>
        <v>2.2857142857142857E-2</v>
      </c>
    </row>
    <row r="129" spans="1:6" x14ac:dyDescent="0.4">
      <c r="A129" s="2">
        <f t="shared" si="12"/>
        <v>1260</v>
      </c>
      <c r="B129" s="2">
        <v>-46</v>
      </c>
      <c r="D129" s="7">
        <f t="shared" si="10"/>
        <v>21</v>
      </c>
      <c r="E129" s="2">
        <f t="shared" si="11"/>
        <v>0.13600000000000001</v>
      </c>
      <c r="F129" s="3">
        <f t="shared" si="9"/>
        <v>2.2857142857142857E-2</v>
      </c>
    </row>
    <row r="130" spans="1:6" x14ac:dyDescent="0.4">
      <c r="A130" s="2">
        <f t="shared" si="12"/>
        <v>1270</v>
      </c>
      <c r="B130" s="2">
        <v>-48</v>
      </c>
      <c r="D130" s="7">
        <f t="shared" si="10"/>
        <v>21.166666666666668</v>
      </c>
      <c r="E130" s="2">
        <f t="shared" si="11"/>
        <v>0.13800000000000001</v>
      </c>
      <c r="F130" s="3">
        <f t="shared" si="9"/>
        <v>2.3193277310924371E-2</v>
      </c>
    </row>
    <row r="131" spans="1:6" x14ac:dyDescent="0.4">
      <c r="A131" s="2">
        <f t="shared" si="12"/>
        <v>1280</v>
      </c>
      <c r="B131" s="2">
        <v>-49</v>
      </c>
      <c r="D131" s="7">
        <f t="shared" si="10"/>
        <v>21.333333333333332</v>
      </c>
      <c r="E131" s="2">
        <f t="shared" si="11"/>
        <v>0.13900000000000001</v>
      </c>
      <c r="F131" s="3">
        <f t="shared" ref="F131:F194" si="13">E131/$V$29</f>
        <v>2.3361344537815128E-2</v>
      </c>
    </row>
    <row r="132" spans="1:6" x14ac:dyDescent="0.4">
      <c r="A132" s="2">
        <f t="shared" si="12"/>
        <v>1290</v>
      </c>
      <c r="B132" s="2">
        <v>-49</v>
      </c>
      <c r="D132" s="7">
        <f t="shared" ref="D132:D195" si="14">A132/60</f>
        <v>21.5</v>
      </c>
      <c r="E132" s="2">
        <f t="shared" ref="E132:E195" si="15">(90-B132)*0.001</f>
        <v>0.13900000000000001</v>
      </c>
      <c r="F132" s="3">
        <f t="shared" si="13"/>
        <v>2.3361344537815128E-2</v>
      </c>
    </row>
    <row r="133" spans="1:6" x14ac:dyDescent="0.4">
      <c r="A133" s="2">
        <f t="shared" si="12"/>
        <v>1300</v>
      </c>
      <c r="B133" s="2">
        <v>-51</v>
      </c>
      <c r="D133" s="7">
        <f t="shared" si="14"/>
        <v>21.666666666666668</v>
      </c>
      <c r="E133" s="2">
        <f t="shared" si="15"/>
        <v>0.14100000000000001</v>
      </c>
      <c r="F133" s="3">
        <f t="shared" si="13"/>
        <v>2.3697478991596639E-2</v>
      </c>
    </row>
    <row r="134" spans="1:6" x14ac:dyDescent="0.4">
      <c r="A134" s="2">
        <f t="shared" ref="A134:A197" si="16">A133+10</f>
        <v>1310</v>
      </c>
      <c r="B134" s="2">
        <v>-52</v>
      </c>
      <c r="D134" s="7">
        <f t="shared" si="14"/>
        <v>21.833333333333332</v>
      </c>
      <c r="E134" s="2">
        <f t="shared" si="15"/>
        <v>0.14200000000000002</v>
      </c>
      <c r="F134" s="3">
        <f t="shared" si="13"/>
        <v>2.3865546218487396E-2</v>
      </c>
    </row>
    <row r="135" spans="1:6" x14ac:dyDescent="0.4">
      <c r="A135" s="2">
        <f t="shared" si="16"/>
        <v>1320</v>
      </c>
      <c r="B135" s="2">
        <v>-52</v>
      </c>
      <c r="D135" s="7">
        <f t="shared" si="14"/>
        <v>22</v>
      </c>
      <c r="E135" s="2">
        <f t="shared" si="15"/>
        <v>0.14200000000000002</v>
      </c>
      <c r="F135" s="3">
        <f t="shared" si="13"/>
        <v>2.3865546218487396E-2</v>
      </c>
    </row>
    <row r="136" spans="1:6" x14ac:dyDescent="0.4">
      <c r="A136" s="2">
        <f t="shared" si="16"/>
        <v>1330</v>
      </c>
      <c r="B136" s="2">
        <v>-54</v>
      </c>
      <c r="D136" s="7">
        <f t="shared" si="14"/>
        <v>22.166666666666668</v>
      </c>
      <c r="E136" s="2">
        <f t="shared" si="15"/>
        <v>0.14400000000000002</v>
      </c>
      <c r="F136" s="3">
        <f t="shared" si="13"/>
        <v>2.420168067226891E-2</v>
      </c>
    </row>
    <row r="137" spans="1:6" x14ac:dyDescent="0.4">
      <c r="A137" s="2">
        <f t="shared" si="16"/>
        <v>1340</v>
      </c>
      <c r="B137" s="2">
        <v>-54</v>
      </c>
      <c r="D137" s="7">
        <f t="shared" si="14"/>
        <v>22.333333333333332</v>
      </c>
      <c r="E137" s="2">
        <f t="shared" si="15"/>
        <v>0.14400000000000002</v>
      </c>
      <c r="F137" s="3">
        <f t="shared" si="13"/>
        <v>2.420168067226891E-2</v>
      </c>
    </row>
    <row r="138" spans="1:6" x14ac:dyDescent="0.4">
      <c r="A138" s="2">
        <f t="shared" si="16"/>
        <v>1350</v>
      </c>
      <c r="B138" s="2">
        <v>-54</v>
      </c>
      <c r="D138" s="7">
        <f t="shared" si="14"/>
        <v>22.5</v>
      </c>
      <c r="E138" s="2">
        <f t="shared" si="15"/>
        <v>0.14400000000000002</v>
      </c>
      <c r="F138" s="3">
        <f t="shared" si="13"/>
        <v>2.420168067226891E-2</v>
      </c>
    </row>
    <row r="139" spans="1:6" x14ac:dyDescent="0.4">
      <c r="A139" s="2">
        <f t="shared" si="16"/>
        <v>1360</v>
      </c>
      <c r="B139" s="2">
        <v>-54</v>
      </c>
      <c r="D139" s="7">
        <f t="shared" si="14"/>
        <v>22.666666666666668</v>
      </c>
      <c r="E139" s="2">
        <f t="shared" si="15"/>
        <v>0.14400000000000002</v>
      </c>
      <c r="F139" s="3">
        <f t="shared" si="13"/>
        <v>2.420168067226891E-2</v>
      </c>
    </row>
    <row r="140" spans="1:6" x14ac:dyDescent="0.4">
      <c r="A140" s="2">
        <f t="shared" si="16"/>
        <v>1370</v>
      </c>
      <c r="B140" s="2">
        <v>-59</v>
      </c>
      <c r="D140" s="7">
        <f t="shared" si="14"/>
        <v>22.833333333333332</v>
      </c>
      <c r="E140" s="2">
        <f t="shared" si="15"/>
        <v>0.14899999999999999</v>
      </c>
      <c r="F140" s="3">
        <f t="shared" si="13"/>
        <v>2.5042016806722689E-2</v>
      </c>
    </row>
    <row r="141" spans="1:6" x14ac:dyDescent="0.4">
      <c r="A141" s="2">
        <f t="shared" si="16"/>
        <v>1380</v>
      </c>
      <c r="B141" s="2">
        <v>-59</v>
      </c>
      <c r="D141" s="7">
        <f t="shared" si="14"/>
        <v>23</v>
      </c>
      <c r="E141" s="2">
        <f t="shared" si="15"/>
        <v>0.14899999999999999</v>
      </c>
      <c r="F141" s="3">
        <f t="shared" si="13"/>
        <v>2.5042016806722689E-2</v>
      </c>
    </row>
    <row r="142" spans="1:6" x14ac:dyDescent="0.4">
      <c r="A142" s="2">
        <f t="shared" si="16"/>
        <v>1390</v>
      </c>
      <c r="B142" s="2">
        <v>-62</v>
      </c>
      <c r="D142" s="7">
        <f t="shared" si="14"/>
        <v>23.166666666666668</v>
      </c>
      <c r="E142" s="2">
        <f t="shared" si="15"/>
        <v>0.152</v>
      </c>
      <c r="F142" s="3">
        <f t="shared" si="13"/>
        <v>2.5546218487394957E-2</v>
      </c>
    </row>
    <row r="143" spans="1:6" x14ac:dyDescent="0.4">
      <c r="A143" s="2">
        <f t="shared" si="16"/>
        <v>1400</v>
      </c>
      <c r="B143" s="2">
        <v>-62</v>
      </c>
      <c r="D143" s="7">
        <f t="shared" si="14"/>
        <v>23.333333333333332</v>
      </c>
      <c r="E143" s="2">
        <f t="shared" si="15"/>
        <v>0.152</v>
      </c>
      <c r="F143" s="3">
        <f t="shared" si="13"/>
        <v>2.5546218487394957E-2</v>
      </c>
    </row>
    <row r="144" spans="1:6" x14ac:dyDescent="0.4">
      <c r="A144" s="2">
        <f t="shared" si="16"/>
        <v>1410</v>
      </c>
      <c r="B144" s="2">
        <v>-62</v>
      </c>
      <c r="D144" s="7">
        <f t="shared" si="14"/>
        <v>23.5</v>
      </c>
      <c r="E144" s="2">
        <f t="shared" si="15"/>
        <v>0.152</v>
      </c>
      <c r="F144" s="3">
        <f t="shared" si="13"/>
        <v>2.5546218487394957E-2</v>
      </c>
    </row>
    <row r="145" spans="1:6" x14ac:dyDescent="0.4">
      <c r="A145" s="2">
        <f t="shared" si="16"/>
        <v>1420</v>
      </c>
      <c r="B145" s="2">
        <v>-62</v>
      </c>
      <c r="D145" s="7">
        <f t="shared" si="14"/>
        <v>23.666666666666668</v>
      </c>
      <c r="E145" s="2">
        <f t="shared" si="15"/>
        <v>0.152</v>
      </c>
      <c r="F145" s="3">
        <f t="shared" si="13"/>
        <v>2.5546218487394957E-2</v>
      </c>
    </row>
    <row r="146" spans="1:6" x14ac:dyDescent="0.4">
      <c r="A146" s="2">
        <f t="shared" si="16"/>
        <v>1430</v>
      </c>
      <c r="B146" s="2">
        <v>-66</v>
      </c>
      <c r="D146" s="7">
        <f t="shared" si="14"/>
        <v>23.833333333333332</v>
      </c>
      <c r="E146" s="2">
        <f t="shared" si="15"/>
        <v>0.156</v>
      </c>
      <c r="F146" s="3">
        <f t="shared" si="13"/>
        <v>2.6218487394957982E-2</v>
      </c>
    </row>
    <row r="147" spans="1:6" x14ac:dyDescent="0.4">
      <c r="A147" s="2">
        <f t="shared" si="16"/>
        <v>1440</v>
      </c>
      <c r="B147" s="2">
        <v>-67</v>
      </c>
      <c r="D147" s="7">
        <f t="shared" si="14"/>
        <v>24</v>
      </c>
      <c r="E147" s="2">
        <f t="shared" si="15"/>
        <v>0.157</v>
      </c>
      <c r="F147" s="3">
        <f t="shared" si="13"/>
        <v>2.6386554621848739E-2</v>
      </c>
    </row>
    <row r="148" spans="1:6" x14ac:dyDescent="0.4">
      <c r="A148" s="2">
        <f t="shared" si="16"/>
        <v>1450</v>
      </c>
      <c r="B148" s="2">
        <v>-68</v>
      </c>
      <c r="D148" s="7">
        <f t="shared" si="14"/>
        <v>24.166666666666668</v>
      </c>
      <c r="E148" s="2">
        <f t="shared" si="15"/>
        <v>0.158</v>
      </c>
      <c r="F148" s="3">
        <f t="shared" si="13"/>
        <v>2.6554621848739496E-2</v>
      </c>
    </row>
    <row r="149" spans="1:6" x14ac:dyDescent="0.4">
      <c r="A149" s="2">
        <f t="shared" si="16"/>
        <v>1460</v>
      </c>
      <c r="B149" s="2">
        <v>-71</v>
      </c>
      <c r="D149" s="7">
        <f t="shared" si="14"/>
        <v>24.333333333333332</v>
      </c>
      <c r="E149" s="2">
        <f t="shared" si="15"/>
        <v>0.161</v>
      </c>
      <c r="F149" s="3">
        <f t="shared" si="13"/>
        <v>2.7058823529411764E-2</v>
      </c>
    </row>
    <row r="150" spans="1:6" x14ac:dyDescent="0.4">
      <c r="A150" s="2">
        <f t="shared" si="16"/>
        <v>1470</v>
      </c>
      <c r="B150" s="2">
        <v>-74</v>
      </c>
      <c r="D150" s="7">
        <f t="shared" si="14"/>
        <v>24.5</v>
      </c>
      <c r="E150" s="2">
        <f t="shared" si="15"/>
        <v>0.16400000000000001</v>
      </c>
      <c r="F150" s="3">
        <f t="shared" si="13"/>
        <v>2.7563025210084035E-2</v>
      </c>
    </row>
    <row r="151" spans="1:6" x14ac:dyDescent="0.4">
      <c r="A151" s="2">
        <f t="shared" si="16"/>
        <v>1480</v>
      </c>
      <c r="B151" s="2">
        <v>-75</v>
      </c>
      <c r="D151" s="7">
        <f t="shared" si="14"/>
        <v>24.666666666666668</v>
      </c>
      <c r="E151" s="2">
        <f t="shared" si="15"/>
        <v>0.16500000000000001</v>
      </c>
      <c r="F151" s="3">
        <f t="shared" si="13"/>
        <v>2.7731092436974792E-2</v>
      </c>
    </row>
    <row r="152" spans="1:6" x14ac:dyDescent="0.4">
      <c r="A152" s="2">
        <f t="shared" si="16"/>
        <v>1490</v>
      </c>
      <c r="B152" s="2">
        <v>-77</v>
      </c>
      <c r="D152" s="7">
        <f t="shared" si="14"/>
        <v>24.833333333333332</v>
      </c>
      <c r="E152" s="2">
        <f t="shared" si="15"/>
        <v>0.16700000000000001</v>
      </c>
      <c r="F152" s="3">
        <f t="shared" si="13"/>
        <v>2.8067226890756303E-2</v>
      </c>
    </row>
    <row r="153" spans="1:6" x14ac:dyDescent="0.4">
      <c r="A153" s="2">
        <f t="shared" si="16"/>
        <v>1500</v>
      </c>
      <c r="B153" s="2">
        <v>-79</v>
      </c>
      <c r="D153" s="7">
        <f t="shared" si="14"/>
        <v>25</v>
      </c>
      <c r="E153" s="2">
        <f t="shared" si="15"/>
        <v>0.16900000000000001</v>
      </c>
      <c r="F153" s="3">
        <f t="shared" si="13"/>
        <v>2.8403361344537817E-2</v>
      </c>
    </row>
    <row r="154" spans="1:6" x14ac:dyDescent="0.4">
      <c r="A154" s="2">
        <f t="shared" si="16"/>
        <v>1510</v>
      </c>
      <c r="B154" s="2">
        <v>-79</v>
      </c>
      <c r="D154" s="7">
        <f t="shared" si="14"/>
        <v>25.166666666666668</v>
      </c>
      <c r="E154" s="2">
        <f t="shared" si="15"/>
        <v>0.16900000000000001</v>
      </c>
      <c r="F154" s="3">
        <f t="shared" si="13"/>
        <v>2.8403361344537817E-2</v>
      </c>
    </row>
    <row r="155" spans="1:6" x14ac:dyDescent="0.4">
      <c r="A155" s="2">
        <f t="shared" si="16"/>
        <v>1520</v>
      </c>
      <c r="B155" s="2">
        <v>-82</v>
      </c>
      <c r="D155" s="7">
        <f t="shared" si="14"/>
        <v>25.333333333333332</v>
      </c>
      <c r="E155" s="2">
        <f t="shared" si="15"/>
        <v>0.17200000000000001</v>
      </c>
      <c r="F155" s="3">
        <f t="shared" si="13"/>
        <v>2.8907563025210085E-2</v>
      </c>
    </row>
    <row r="156" spans="1:6" x14ac:dyDescent="0.4">
      <c r="A156" s="2">
        <f t="shared" si="16"/>
        <v>1530</v>
      </c>
      <c r="B156" s="2">
        <v>-82</v>
      </c>
      <c r="D156" s="7">
        <f t="shared" si="14"/>
        <v>25.5</v>
      </c>
      <c r="E156" s="2">
        <f t="shared" si="15"/>
        <v>0.17200000000000001</v>
      </c>
      <c r="F156" s="3">
        <f t="shared" si="13"/>
        <v>2.8907563025210085E-2</v>
      </c>
    </row>
    <row r="157" spans="1:6" x14ac:dyDescent="0.4">
      <c r="A157" s="2">
        <f t="shared" si="16"/>
        <v>1540</v>
      </c>
      <c r="B157" s="2">
        <v>-82</v>
      </c>
      <c r="D157" s="7">
        <f t="shared" si="14"/>
        <v>25.666666666666668</v>
      </c>
      <c r="E157" s="2">
        <f t="shared" si="15"/>
        <v>0.17200000000000001</v>
      </c>
      <c r="F157" s="3">
        <f t="shared" si="13"/>
        <v>2.8907563025210085E-2</v>
      </c>
    </row>
    <row r="158" spans="1:6" x14ac:dyDescent="0.4">
      <c r="A158" s="2">
        <f t="shared" si="16"/>
        <v>1550</v>
      </c>
      <c r="B158" s="2">
        <v>-83</v>
      </c>
      <c r="D158" s="7">
        <f t="shared" si="14"/>
        <v>25.833333333333332</v>
      </c>
      <c r="E158" s="2">
        <f t="shared" si="15"/>
        <v>0.17300000000000001</v>
      </c>
      <c r="F158" s="3">
        <f t="shared" si="13"/>
        <v>2.9075630252100842E-2</v>
      </c>
    </row>
    <row r="159" spans="1:6" x14ac:dyDescent="0.4">
      <c r="A159" s="2">
        <f t="shared" si="16"/>
        <v>1560</v>
      </c>
      <c r="B159" s="2">
        <v>-83</v>
      </c>
      <c r="D159" s="7">
        <f t="shared" si="14"/>
        <v>26</v>
      </c>
      <c r="E159" s="2">
        <f t="shared" si="15"/>
        <v>0.17300000000000001</v>
      </c>
      <c r="F159" s="3">
        <f t="shared" si="13"/>
        <v>2.9075630252100842E-2</v>
      </c>
    </row>
    <row r="160" spans="1:6" x14ac:dyDescent="0.4">
      <c r="A160" s="2">
        <f t="shared" si="16"/>
        <v>1570</v>
      </c>
      <c r="B160" s="2">
        <v>-85</v>
      </c>
      <c r="D160" s="7">
        <f t="shared" si="14"/>
        <v>26.166666666666668</v>
      </c>
      <c r="E160" s="2">
        <f t="shared" si="15"/>
        <v>0.17500000000000002</v>
      </c>
      <c r="F160" s="3">
        <f t="shared" si="13"/>
        <v>2.9411764705882356E-2</v>
      </c>
    </row>
    <row r="161" spans="1:6" x14ac:dyDescent="0.4">
      <c r="A161" s="2">
        <f t="shared" si="16"/>
        <v>1580</v>
      </c>
      <c r="B161" s="2">
        <v>-92</v>
      </c>
      <c r="D161" s="7">
        <f t="shared" si="14"/>
        <v>26.333333333333332</v>
      </c>
      <c r="E161" s="2">
        <f t="shared" si="15"/>
        <v>0.182</v>
      </c>
      <c r="F161" s="3">
        <f t="shared" si="13"/>
        <v>3.0588235294117645E-2</v>
      </c>
    </row>
    <row r="162" spans="1:6" x14ac:dyDescent="0.4">
      <c r="A162" s="2">
        <f t="shared" si="16"/>
        <v>1590</v>
      </c>
      <c r="B162" s="2">
        <v>-92</v>
      </c>
      <c r="D162" s="7">
        <f t="shared" si="14"/>
        <v>26.5</v>
      </c>
      <c r="E162" s="2">
        <f t="shared" si="15"/>
        <v>0.182</v>
      </c>
      <c r="F162" s="3">
        <f t="shared" si="13"/>
        <v>3.0588235294117645E-2</v>
      </c>
    </row>
    <row r="163" spans="1:6" x14ac:dyDescent="0.4">
      <c r="A163" s="2">
        <f t="shared" si="16"/>
        <v>1600</v>
      </c>
      <c r="B163" s="2">
        <v>-92</v>
      </c>
      <c r="D163" s="7">
        <f t="shared" si="14"/>
        <v>26.666666666666668</v>
      </c>
      <c r="E163" s="2">
        <f t="shared" si="15"/>
        <v>0.182</v>
      </c>
      <c r="F163" s="3">
        <f t="shared" si="13"/>
        <v>3.0588235294117645E-2</v>
      </c>
    </row>
    <row r="164" spans="1:6" x14ac:dyDescent="0.4">
      <c r="A164" s="2">
        <f t="shared" si="16"/>
        <v>1610</v>
      </c>
      <c r="B164" s="2">
        <v>-94</v>
      </c>
      <c r="D164" s="7">
        <f t="shared" si="14"/>
        <v>26.833333333333332</v>
      </c>
      <c r="E164" s="2">
        <f t="shared" si="15"/>
        <v>0.184</v>
      </c>
      <c r="F164" s="3">
        <f t="shared" si="13"/>
        <v>3.0924369747899159E-2</v>
      </c>
    </row>
    <row r="165" spans="1:6" x14ac:dyDescent="0.4">
      <c r="A165" s="2">
        <f t="shared" si="16"/>
        <v>1620</v>
      </c>
      <c r="B165" s="2">
        <v>-94</v>
      </c>
      <c r="D165" s="7">
        <f t="shared" si="14"/>
        <v>27</v>
      </c>
      <c r="E165" s="2">
        <f t="shared" si="15"/>
        <v>0.184</v>
      </c>
      <c r="F165" s="3">
        <f t="shared" si="13"/>
        <v>3.0924369747899159E-2</v>
      </c>
    </row>
    <row r="166" spans="1:6" x14ac:dyDescent="0.4">
      <c r="A166" s="2">
        <f t="shared" si="16"/>
        <v>1630</v>
      </c>
      <c r="B166" s="2">
        <v>-101</v>
      </c>
      <c r="D166" s="25">
        <f t="shared" si="14"/>
        <v>27.166666666666668</v>
      </c>
      <c r="E166" s="26">
        <f t="shared" si="15"/>
        <v>0.191</v>
      </c>
      <c r="F166" s="24">
        <f t="shared" si="13"/>
        <v>3.2100840336134452E-2</v>
      </c>
    </row>
    <row r="167" spans="1:6" x14ac:dyDescent="0.4">
      <c r="A167" s="2">
        <f t="shared" si="16"/>
        <v>1640</v>
      </c>
      <c r="B167" s="2">
        <v>-101</v>
      </c>
      <c r="D167" s="7">
        <f t="shared" si="14"/>
        <v>27.333333333333332</v>
      </c>
      <c r="E167" s="2">
        <f t="shared" si="15"/>
        <v>0.191</v>
      </c>
      <c r="F167" s="3">
        <f t="shared" si="13"/>
        <v>3.2100840336134452E-2</v>
      </c>
    </row>
    <row r="168" spans="1:6" x14ac:dyDescent="0.4">
      <c r="A168" s="2">
        <f t="shared" si="16"/>
        <v>1650</v>
      </c>
      <c r="B168" s="2">
        <v>-101</v>
      </c>
      <c r="D168" s="7">
        <f t="shared" si="14"/>
        <v>27.5</v>
      </c>
      <c r="E168" s="2">
        <f t="shared" si="15"/>
        <v>0.191</v>
      </c>
      <c r="F168" s="3">
        <f t="shared" si="13"/>
        <v>3.2100840336134452E-2</v>
      </c>
    </row>
    <row r="169" spans="1:6" x14ac:dyDescent="0.4">
      <c r="A169" s="2">
        <f t="shared" si="16"/>
        <v>1660</v>
      </c>
      <c r="B169" s="2">
        <v>-101</v>
      </c>
      <c r="D169" s="7">
        <f t="shared" si="14"/>
        <v>27.666666666666668</v>
      </c>
      <c r="E169" s="2">
        <f t="shared" si="15"/>
        <v>0.191</v>
      </c>
      <c r="F169" s="3">
        <f t="shared" si="13"/>
        <v>3.2100840336134452E-2</v>
      </c>
    </row>
    <row r="170" spans="1:6" x14ac:dyDescent="0.4">
      <c r="A170" s="2">
        <f t="shared" si="16"/>
        <v>1670</v>
      </c>
      <c r="B170" s="2">
        <v>-105</v>
      </c>
      <c r="D170" s="7">
        <f t="shared" si="14"/>
        <v>27.833333333333332</v>
      </c>
      <c r="E170" s="2">
        <f t="shared" si="15"/>
        <v>0.19500000000000001</v>
      </c>
      <c r="F170" s="3">
        <f t="shared" si="13"/>
        <v>3.2773109243697481E-2</v>
      </c>
    </row>
    <row r="171" spans="1:6" x14ac:dyDescent="0.4">
      <c r="A171" s="2">
        <f t="shared" si="16"/>
        <v>1680</v>
      </c>
      <c r="B171" s="2">
        <v>-107</v>
      </c>
      <c r="D171" s="7">
        <f t="shared" si="14"/>
        <v>28</v>
      </c>
      <c r="E171" s="2">
        <f t="shared" si="15"/>
        <v>0.19700000000000001</v>
      </c>
      <c r="F171" s="3">
        <f t="shared" si="13"/>
        <v>3.3109243697478995E-2</v>
      </c>
    </row>
    <row r="172" spans="1:6" x14ac:dyDescent="0.4">
      <c r="A172" s="2">
        <f t="shared" si="16"/>
        <v>1690</v>
      </c>
      <c r="B172" s="2">
        <v>-110</v>
      </c>
      <c r="D172" s="7">
        <f t="shared" si="14"/>
        <v>28.166666666666668</v>
      </c>
      <c r="E172" s="2">
        <f t="shared" si="15"/>
        <v>0.2</v>
      </c>
      <c r="F172" s="3">
        <f t="shared" si="13"/>
        <v>3.3613445378151259E-2</v>
      </c>
    </row>
    <row r="173" spans="1:6" x14ac:dyDescent="0.4">
      <c r="A173" s="2">
        <f t="shared" si="16"/>
        <v>1700</v>
      </c>
      <c r="B173" s="2">
        <v>-111</v>
      </c>
      <c r="D173" s="7">
        <f t="shared" si="14"/>
        <v>28.333333333333332</v>
      </c>
      <c r="E173" s="2">
        <f t="shared" si="15"/>
        <v>0.20100000000000001</v>
      </c>
      <c r="F173" s="3">
        <f t="shared" si="13"/>
        <v>3.3781512605042016E-2</v>
      </c>
    </row>
    <row r="174" spans="1:6" x14ac:dyDescent="0.4">
      <c r="A174" s="2">
        <f t="shared" si="16"/>
        <v>1710</v>
      </c>
      <c r="B174" s="2">
        <v>-111</v>
      </c>
      <c r="D174" s="7">
        <f t="shared" si="14"/>
        <v>28.5</v>
      </c>
      <c r="E174" s="2">
        <f t="shared" si="15"/>
        <v>0.20100000000000001</v>
      </c>
      <c r="F174" s="3">
        <f t="shared" si="13"/>
        <v>3.3781512605042016E-2</v>
      </c>
    </row>
    <row r="175" spans="1:6" x14ac:dyDescent="0.4">
      <c r="A175" s="2">
        <f t="shared" si="16"/>
        <v>1720</v>
      </c>
      <c r="B175" s="2">
        <v>-111</v>
      </c>
      <c r="D175" s="7">
        <f t="shared" si="14"/>
        <v>28.666666666666668</v>
      </c>
      <c r="E175" s="2">
        <f t="shared" si="15"/>
        <v>0.20100000000000001</v>
      </c>
      <c r="F175" s="3">
        <f t="shared" si="13"/>
        <v>3.3781512605042016E-2</v>
      </c>
    </row>
    <row r="176" spans="1:6" x14ac:dyDescent="0.4">
      <c r="A176" s="2">
        <f t="shared" si="16"/>
        <v>1730</v>
      </c>
      <c r="B176" s="2">
        <v>-111</v>
      </c>
      <c r="D176" s="7">
        <f t="shared" si="14"/>
        <v>28.833333333333332</v>
      </c>
      <c r="E176" s="2">
        <f t="shared" si="15"/>
        <v>0.20100000000000001</v>
      </c>
      <c r="F176" s="3">
        <f t="shared" si="13"/>
        <v>3.3781512605042016E-2</v>
      </c>
    </row>
    <row r="177" spans="1:6" x14ac:dyDescent="0.4">
      <c r="A177" s="2">
        <f t="shared" si="16"/>
        <v>1740</v>
      </c>
      <c r="B177" s="2">
        <v>-115</v>
      </c>
      <c r="D177" s="7">
        <f t="shared" si="14"/>
        <v>29</v>
      </c>
      <c r="E177" s="2">
        <f t="shared" si="15"/>
        <v>0.20500000000000002</v>
      </c>
      <c r="F177" s="3">
        <f t="shared" si="13"/>
        <v>3.4453781512605045E-2</v>
      </c>
    </row>
    <row r="178" spans="1:6" x14ac:dyDescent="0.4">
      <c r="A178" s="2">
        <f t="shared" si="16"/>
        <v>1750</v>
      </c>
      <c r="B178" s="2">
        <v>-115</v>
      </c>
      <c r="D178" s="7">
        <f t="shared" si="14"/>
        <v>29.166666666666668</v>
      </c>
      <c r="E178" s="2">
        <f t="shared" si="15"/>
        <v>0.20500000000000002</v>
      </c>
      <c r="F178" s="3">
        <f t="shared" si="13"/>
        <v>3.4453781512605045E-2</v>
      </c>
    </row>
    <row r="179" spans="1:6" x14ac:dyDescent="0.4">
      <c r="A179" s="2">
        <f t="shared" si="16"/>
        <v>1760</v>
      </c>
      <c r="B179" s="2">
        <v>-116</v>
      </c>
      <c r="D179" s="7">
        <f t="shared" si="14"/>
        <v>29.333333333333332</v>
      </c>
      <c r="E179" s="2">
        <f t="shared" si="15"/>
        <v>0.20600000000000002</v>
      </c>
      <c r="F179" s="3">
        <f t="shared" si="13"/>
        <v>3.4621848739495802E-2</v>
      </c>
    </row>
    <row r="180" spans="1:6" x14ac:dyDescent="0.4">
      <c r="A180" s="2">
        <f t="shared" si="16"/>
        <v>1770</v>
      </c>
      <c r="B180" s="2">
        <v>-118</v>
      </c>
      <c r="D180" s="7">
        <f t="shared" si="14"/>
        <v>29.5</v>
      </c>
      <c r="E180" s="2">
        <f t="shared" si="15"/>
        <v>0.20800000000000002</v>
      </c>
      <c r="F180" s="3">
        <f t="shared" si="13"/>
        <v>3.4957983193277316E-2</v>
      </c>
    </row>
    <row r="181" spans="1:6" x14ac:dyDescent="0.4">
      <c r="A181" s="2">
        <f t="shared" si="16"/>
        <v>1780</v>
      </c>
      <c r="B181" s="2">
        <v>-130</v>
      </c>
      <c r="D181" s="7">
        <f t="shared" si="14"/>
        <v>29.666666666666668</v>
      </c>
      <c r="E181" s="2">
        <f t="shared" si="15"/>
        <v>0.22</v>
      </c>
      <c r="F181" s="3">
        <f t="shared" si="13"/>
        <v>3.6974789915966387E-2</v>
      </c>
    </row>
    <row r="182" spans="1:6" x14ac:dyDescent="0.4">
      <c r="A182" s="2">
        <f t="shared" si="16"/>
        <v>1790</v>
      </c>
      <c r="B182" s="2">
        <v>-131</v>
      </c>
      <c r="D182" s="7">
        <f t="shared" si="14"/>
        <v>29.833333333333332</v>
      </c>
      <c r="E182" s="2">
        <f t="shared" si="15"/>
        <v>0.221</v>
      </c>
      <c r="F182" s="3">
        <f t="shared" si="13"/>
        <v>3.7142857142857144E-2</v>
      </c>
    </row>
    <row r="183" spans="1:6" x14ac:dyDescent="0.4">
      <c r="A183" s="2">
        <f t="shared" si="16"/>
        <v>1800</v>
      </c>
      <c r="B183" s="2">
        <v>-131</v>
      </c>
      <c r="D183" s="7">
        <f t="shared" si="14"/>
        <v>30</v>
      </c>
      <c r="E183" s="2">
        <f t="shared" si="15"/>
        <v>0.221</v>
      </c>
      <c r="F183" s="3">
        <f t="shared" si="13"/>
        <v>3.7142857142857144E-2</v>
      </c>
    </row>
    <row r="184" spans="1:6" x14ac:dyDescent="0.4">
      <c r="A184" s="2">
        <f t="shared" si="16"/>
        <v>1810</v>
      </c>
      <c r="B184" s="2">
        <v>-131</v>
      </c>
      <c r="D184" s="7">
        <f t="shared" si="14"/>
        <v>30.166666666666668</v>
      </c>
      <c r="E184" s="2">
        <f t="shared" si="15"/>
        <v>0.221</v>
      </c>
      <c r="F184" s="3">
        <f t="shared" si="13"/>
        <v>3.7142857142857144E-2</v>
      </c>
    </row>
    <row r="185" spans="1:6" x14ac:dyDescent="0.4">
      <c r="A185" s="2">
        <f t="shared" si="16"/>
        <v>1820</v>
      </c>
      <c r="B185" s="2">
        <v>-132</v>
      </c>
      <c r="D185" s="7">
        <f t="shared" si="14"/>
        <v>30.333333333333332</v>
      </c>
      <c r="E185" s="2">
        <f t="shared" si="15"/>
        <v>0.222</v>
      </c>
      <c r="F185" s="3">
        <f t="shared" si="13"/>
        <v>3.7310924369747901E-2</v>
      </c>
    </row>
    <row r="186" spans="1:6" x14ac:dyDescent="0.4">
      <c r="A186" s="2">
        <f t="shared" si="16"/>
        <v>1830</v>
      </c>
      <c r="B186" s="2">
        <v>-132</v>
      </c>
      <c r="D186" s="7">
        <f t="shared" si="14"/>
        <v>30.5</v>
      </c>
      <c r="E186" s="2">
        <f t="shared" si="15"/>
        <v>0.222</v>
      </c>
      <c r="F186" s="3">
        <f t="shared" si="13"/>
        <v>3.7310924369747901E-2</v>
      </c>
    </row>
    <row r="187" spans="1:6" x14ac:dyDescent="0.4">
      <c r="A187" s="2">
        <f t="shared" si="16"/>
        <v>1840</v>
      </c>
      <c r="B187" s="2">
        <v>-133</v>
      </c>
      <c r="D187" s="7">
        <f t="shared" si="14"/>
        <v>30.666666666666668</v>
      </c>
      <c r="E187" s="2">
        <f t="shared" si="15"/>
        <v>0.223</v>
      </c>
      <c r="F187" s="3">
        <f t="shared" si="13"/>
        <v>3.7478991596638658E-2</v>
      </c>
    </row>
    <row r="188" spans="1:6" x14ac:dyDescent="0.4">
      <c r="A188" s="2">
        <f t="shared" si="16"/>
        <v>1850</v>
      </c>
      <c r="B188" s="2">
        <v>-137</v>
      </c>
      <c r="D188" s="7">
        <f t="shared" si="14"/>
        <v>30.833333333333332</v>
      </c>
      <c r="E188" s="2">
        <f t="shared" si="15"/>
        <v>0.22700000000000001</v>
      </c>
      <c r="F188" s="3">
        <f t="shared" si="13"/>
        <v>3.815126050420168E-2</v>
      </c>
    </row>
    <row r="189" spans="1:6" x14ac:dyDescent="0.4">
      <c r="A189" s="2">
        <f t="shared" si="16"/>
        <v>1860</v>
      </c>
      <c r="B189" s="2">
        <v>-137</v>
      </c>
      <c r="D189" s="7">
        <f t="shared" si="14"/>
        <v>31</v>
      </c>
      <c r="E189" s="2">
        <f t="shared" si="15"/>
        <v>0.22700000000000001</v>
      </c>
      <c r="F189" s="3">
        <f t="shared" si="13"/>
        <v>3.815126050420168E-2</v>
      </c>
    </row>
    <row r="190" spans="1:6" x14ac:dyDescent="0.4">
      <c r="A190" s="2">
        <f t="shared" si="16"/>
        <v>1870</v>
      </c>
      <c r="B190" s="2">
        <v>-137</v>
      </c>
      <c r="D190" s="7">
        <f t="shared" si="14"/>
        <v>31.166666666666668</v>
      </c>
      <c r="E190" s="2">
        <f t="shared" si="15"/>
        <v>0.22700000000000001</v>
      </c>
      <c r="F190" s="3">
        <f t="shared" si="13"/>
        <v>3.815126050420168E-2</v>
      </c>
    </row>
    <row r="191" spans="1:6" x14ac:dyDescent="0.4">
      <c r="A191" s="2">
        <f t="shared" si="16"/>
        <v>1880</v>
      </c>
      <c r="B191" s="2">
        <v>-146</v>
      </c>
      <c r="D191" s="7">
        <f t="shared" si="14"/>
        <v>31.333333333333332</v>
      </c>
      <c r="E191" s="2">
        <f t="shared" si="15"/>
        <v>0.23600000000000002</v>
      </c>
      <c r="F191" s="3">
        <f t="shared" si="13"/>
        <v>3.9663865546218487E-2</v>
      </c>
    </row>
    <row r="192" spans="1:6" x14ac:dyDescent="0.4">
      <c r="A192" s="2">
        <f t="shared" si="16"/>
        <v>1890</v>
      </c>
      <c r="B192" s="2">
        <v>-149</v>
      </c>
      <c r="D192" s="7">
        <f t="shared" si="14"/>
        <v>31.5</v>
      </c>
      <c r="E192" s="2">
        <f t="shared" si="15"/>
        <v>0.23900000000000002</v>
      </c>
      <c r="F192" s="3">
        <f t="shared" si="13"/>
        <v>4.0168067226890758E-2</v>
      </c>
    </row>
    <row r="193" spans="1:6" x14ac:dyDescent="0.4">
      <c r="A193" s="2">
        <f t="shared" si="16"/>
        <v>1900</v>
      </c>
      <c r="B193" s="2">
        <v>-157</v>
      </c>
      <c r="D193" s="7">
        <f t="shared" si="14"/>
        <v>31.666666666666668</v>
      </c>
      <c r="E193" s="2">
        <f t="shared" si="15"/>
        <v>0.247</v>
      </c>
      <c r="F193" s="3">
        <f t="shared" si="13"/>
        <v>4.1512605042016808E-2</v>
      </c>
    </row>
    <row r="194" spans="1:6" x14ac:dyDescent="0.4">
      <c r="A194" s="2">
        <f t="shared" si="16"/>
        <v>1910</v>
      </c>
      <c r="B194" s="2">
        <v>-159</v>
      </c>
      <c r="D194" s="7">
        <f t="shared" si="14"/>
        <v>31.833333333333332</v>
      </c>
      <c r="E194" s="2">
        <f t="shared" si="15"/>
        <v>0.249</v>
      </c>
      <c r="F194" s="3">
        <f t="shared" si="13"/>
        <v>4.1848739495798315E-2</v>
      </c>
    </row>
    <row r="195" spans="1:6" x14ac:dyDescent="0.4">
      <c r="A195" s="2">
        <f t="shared" si="16"/>
        <v>1920</v>
      </c>
      <c r="B195" s="2">
        <v>-161</v>
      </c>
      <c r="D195" s="7">
        <f t="shared" si="14"/>
        <v>32</v>
      </c>
      <c r="E195" s="2">
        <f t="shared" si="15"/>
        <v>0.251</v>
      </c>
      <c r="F195" s="3">
        <f t="shared" ref="F195:F219" si="17">E195/$V$29</f>
        <v>4.2184873949579829E-2</v>
      </c>
    </row>
    <row r="196" spans="1:6" x14ac:dyDescent="0.4">
      <c r="A196" s="2">
        <f t="shared" si="16"/>
        <v>1930</v>
      </c>
      <c r="B196" s="2">
        <v>-161</v>
      </c>
      <c r="D196" s="7">
        <f t="shared" ref="D196:D219" si="18">A196/60</f>
        <v>32.166666666666664</v>
      </c>
      <c r="E196" s="2">
        <f t="shared" ref="E196:E219" si="19">(90-B196)*0.001</f>
        <v>0.251</v>
      </c>
      <c r="F196" s="3">
        <f t="shared" si="17"/>
        <v>4.2184873949579829E-2</v>
      </c>
    </row>
    <row r="197" spans="1:6" x14ac:dyDescent="0.4">
      <c r="A197" s="2">
        <f t="shared" si="16"/>
        <v>1940</v>
      </c>
      <c r="B197" s="2">
        <v>-162</v>
      </c>
      <c r="D197" s="7">
        <f t="shared" si="18"/>
        <v>32.333333333333336</v>
      </c>
      <c r="E197" s="2">
        <f t="shared" si="19"/>
        <v>0.252</v>
      </c>
      <c r="F197" s="3">
        <f t="shared" si="17"/>
        <v>4.2352941176470586E-2</v>
      </c>
    </row>
    <row r="198" spans="1:6" x14ac:dyDescent="0.4">
      <c r="A198" s="2">
        <f t="shared" ref="A198:A219" si="20">A197+10</f>
        <v>1950</v>
      </c>
      <c r="B198" s="2">
        <v>-166</v>
      </c>
      <c r="D198" s="7">
        <f t="shared" si="18"/>
        <v>32.5</v>
      </c>
      <c r="E198" s="2">
        <f t="shared" si="19"/>
        <v>0.25600000000000001</v>
      </c>
      <c r="F198" s="3">
        <f t="shared" si="17"/>
        <v>4.3025210084033615E-2</v>
      </c>
    </row>
    <row r="199" spans="1:6" x14ac:dyDescent="0.4">
      <c r="A199" s="2">
        <f t="shared" si="20"/>
        <v>1960</v>
      </c>
      <c r="B199" s="2">
        <v>-170</v>
      </c>
      <c r="D199" s="7">
        <f t="shared" si="18"/>
        <v>32.666666666666664</v>
      </c>
      <c r="E199" s="2">
        <f t="shared" si="19"/>
        <v>0.26</v>
      </c>
      <c r="F199" s="3">
        <f t="shared" si="17"/>
        <v>4.3697478991596636E-2</v>
      </c>
    </row>
    <row r="200" spans="1:6" x14ac:dyDescent="0.4">
      <c r="A200" s="2">
        <f t="shared" si="20"/>
        <v>1970</v>
      </c>
      <c r="B200" s="2">
        <v>-173</v>
      </c>
      <c r="D200" s="7">
        <f t="shared" si="18"/>
        <v>32.833333333333336</v>
      </c>
      <c r="E200" s="2">
        <f t="shared" si="19"/>
        <v>0.26300000000000001</v>
      </c>
      <c r="F200" s="3">
        <f t="shared" si="17"/>
        <v>4.4201680672268907E-2</v>
      </c>
    </row>
    <row r="201" spans="1:6" x14ac:dyDescent="0.4">
      <c r="A201" s="2">
        <f t="shared" si="20"/>
        <v>1980</v>
      </c>
      <c r="B201" s="2">
        <v>-174</v>
      </c>
      <c r="D201" s="7">
        <f t="shared" si="18"/>
        <v>33</v>
      </c>
      <c r="E201" s="2">
        <f t="shared" si="19"/>
        <v>0.26400000000000001</v>
      </c>
      <c r="F201" s="3">
        <f t="shared" si="17"/>
        <v>4.4369747899159664E-2</v>
      </c>
    </row>
    <row r="202" spans="1:6" x14ac:dyDescent="0.4">
      <c r="A202" s="2">
        <f t="shared" si="20"/>
        <v>1990</v>
      </c>
      <c r="B202" s="2">
        <v>-181</v>
      </c>
      <c r="D202" s="7">
        <f t="shared" si="18"/>
        <v>33.166666666666664</v>
      </c>
      <c r="E202" s="2">
        <f t="shared" si="19"/>
        <v>0.27100000000000002</v>
      </c>
      <c r="F202" s="3">
        <f t="shared" si="17"/>
        <v>4.5546218487394957E-2</v>
      </c>
    </row>
    <row r="203" spans="1:6" x14ac:dyDescent="0.4">
      <c r="A203" s="2">
        <f t="shared" si="20"/>
        <v>2000</v>
      </c>
      <c r="B203" s="2">
        <v>-185</v>
      </c>
      <c r="D203" s="7">
        <f t="shared" si="18"/>
        <v>33.333333333333336</v>
      </c>
      <c r="E203" s="2">
        <f t="shared" si="19"/>
        <v>0.27500000000000002</v>
      </c>
      <c r="F203" s="3">
        <f t="shared" si="17"/>
        <v>4.6218487394957986E-2</v>
      </c>
    </row>
    <row r="204" spans="1:6" x14ac:dyDescent="0.4">
      <c r="A204" s="2">
        <f t="shared" si="20"/>
        <v>2010</v>
      </c>
      <c r="B204" s="2">
        <v>-186</v>
      </c>
      <c r="D204" s="7">
        <f t="shared" si="18"/>
        <v>33.5</v>
      </c>
      <c r="E204" s="2">
        <f t="shared" si="19"/>
        <v>0.27600000000000002</v>
      </c>
      <c r="F204" s="3">
        <f t="shared" si="17"/>
        <v>4.6386554621848743E-2</v>
      </c>
    </row>
    <row r="205" spans="1:6" x14ac:dyDescent="0.4">
      <c r="A205" s="2">
        <f t="shared" si="20"/>
        <v>2020</v>
      </c>
      <c r="B205" s="2">
        <v>-186</v>
      </c>
      <c r="D205" s="7">
        <f t="shared" si="18"/>
        <v>33.666666666666664</v>
      </c>
      <c r="E205" s="2">
        <f t="shared" si="19"/>
        <v>0.27600000000000002</v>
      </c>
      <c r="F205" s="3">
        <f t="shared" si="17"/>
        <v>4.6386554621848743E-2</v>
      </c>
    </row>
    <row r="206" spans="1:6" x14ac:dyDescent="0.4">
      <c r="A206" s="2">
        <f t="shared" si="20"/>
        <v>2030</v>
      </c>
      <c r="B206" s="2">
        <v>-191</v>
      </c>
      <c r="D206" s="7">
        <f t="shared" si="18"/>
        <v>33.833333333333336</v>
      </c>
      <c r="E206" s="2">
        <f t="shared" si="19"/>
        <v>0.28100000000000003</v>
      </c>
      <c r="F206" s="3">
        <f t="shared" si="17"/>
        <v>4.7226890756302521E-2</v>
      </c>
    </row>
    <row r="207" spans="1:6" x14ac:dyDescent="0.4">
      <c r="A207" s="2">
        <f t="shared" si="20"/>
        <v>2040</v>
      </c>
      <c r="B207" s="2">
        <v>-193</v>
      </c>
      <c r="D207" s="7">
        <f t="shared" si="18"/>
        <v>34</v>
      </c>
      <c r="E207" s="2">
        <f t="shared" si="19"/>
        <v>0.28300000000000003</v>
      </c>
      <c r="F207" s="3">
        <f t="shared" si="17"/>
        <v>4.7563025210084035E-2</v>
      </c>
    </row>
    <row r="208" spans="1:6" x14ac:dyDescent="0.4">
      <c r="A208" s="2">
        <f t="shared" si="20"/>
        <v>2050</v>
      </c>
      <c r="B208" s="2">
        <v>-195</v>
      </c>
      <c r="D208" s="7">
        <f t="shared" si="18"/>
        <v>34.166666666666664</v>
      </c>
      <c r="E208" s="2">
        <f t="shared" si="19"/>
        <v>0.28500000000000003</v>
      </c>
      <c r="F208" s="3">
        <f t="shared" si="17"/>
        <v>4.789915966386555E-2</v>
      </c>
    </row>
    <row r="209" spans="1:6" x14ac:dyDescent="0.4">
      <c r="A209" s="2">
        <f t="shared" si="20"/>
        <v>2060</v>
      </c>
      <c r="B209" s="2">
        <v>-202</v>
      </c>
      <c r="D209" s="7">
        <f t="shared" si="18"/>
        <v>34.333333333333336</v>
      </c>
      <c r="E209" s="2">
        <f t="shared" si="19"/>
        <v>0.29199999999999998</v>
      </c>
      <c r="F209" s="3">
        <f t="shared" si="17"/>
        <v>4.9075630252100835E-2</v>
      </c>
    </row>
    <row r="210" spans="1:6" x14ac:dyDescent="0.4">
      <c r="A210" s="2">
        <f t="shared" si="20"/>
        <v>2070</v>
      </c>
      <c r="B210" s="2">
        <v>-204</v>
      </c>
      <c r="D210" s="7">
        <f t="shared" si="18"/>
        <v>34.5</v>
      </c>
      <c r="E210" s="2">
        <f t="shared" si="19"/>
        <v>0.29399999999999998</v>
      </c>
      <c r="F210" s="3">
        <f t="shared" si="17"/>
        <v>4.9411764705882349E-2</v>
      </c>
    </row>
    <row r="211" spans="1:6" x14ac:dyDescent="0.4">
      <c r="A211" s="2">
        <f t="shared" si="20"/>
        <v>2080</v>
      </c>
      <c r="B211" s="2">
        <v>-205</v>
      </c>
      <c r="D211" s="7">
        <f t="shared" si="18"/>
        <v>34.666666666666664</v>
      </c>
      <c r="E211" s="2">
        <f t="shared" si="19"/>
        <v>0.29499999999999998</v>
      </c>
      <c r="F211" s="3">
        <f t="shared" si="17"/>
        <v>4.9579831932773107E-2</v>
      </c>
    </row>
    <row r="212" spans="1:6" x14ac:dyDescent="0.4">
      <c r="A212" s="2">
        <f t="shared" si="20"/>
        <v>2090</v>
      </c>
      <c r="B212" s="2">
        <v>-209</v>
      </c>
      <c r="D212" s="7">
        <f t="shared" si="18"/>
        <v>34.833333333333336</v>
      </c>
      <c r="E212" s="2">
        <f t="shared" si="19"/>
        <v>0.29899999999999999</v>
      </c>
      <c r="F212" s="3">
        <f t="shared" si="17"/>
        <v>5.0252100840336128E-2</v>
      </c>
    </row>
    <row r="213" spans="1:6" x14ac:dyDescent="0.4">
      <c r="A213" s="2">
        <f t="shared" si="20"/>
        <v>2100</v>
      </c>
      <c r="B213" s="2">
        <v>-217</v>
      </c>
      <c r="D213" s="7">
        <f t="shared" si="18"/>
        <v>35</v>
      </c>
      <c r="E213" s="2">
        <f t="shared" si="19"/>
        <v>0.307</v>
      </c>
      <c r="F213" s="3">
        <f t="shared" si="17"/>
        <v>5.1596638655462185E-2</v>
      </c>
    </row>
    <row r="214" spans="1:6" x14ac:dyDescent="0.4">
      <c r="A214" s="2">
        <f t="shared" si="20"/>
        <v>2110</v>
      </c>
      <c r="B214" s="2">
        <v>-219</v>
      </c>
      <c r="D214" s="7">
        <f t="shared" si="18"/>
        <v>35.166666666666664</v>
      </c>
      <c r="E214" s="2">
        <f t="shared" si="19"/>
        <v>0.309</v>
      </c>
      <c r="F214" s="3">
        <f t="shared" si="17"/>
        <v>5.1932773109243692E-2</v>
      </c>
    </row>
    <row r="215" spans="1:6" x14ac:dyDescent="0.4">
      <c r="A215" s="2">
        <f t="shared" si="20"/>
        <v>2120</v>
      </c>
      <c r="B215" s="2">
        <v>-220</v>
      </c>
      <c r="D215" s="7">
        <f t="shared" si="18"/>
        <v>35.333333333333336</v>
      </c>
      <c r="E215" s="2">
        <f t="shared" si="19"/>
        <v>0.31</v>
      </c>
      <c r="F215" s="3">
        <f t="shared" si="17"/>
        <v>5.2100840336134449E-2</v>
      </c>
    </row>
    <row r="216" spans="1:6" x14ac:dyDescent="0.4">
      <c r="A216" s="2">
        <f t="shared" si="20"/>
        <v>2130</v>
      </c>
      <c r="B216" s="2">
        <v>-226</v>
      </c>
      <c r="D216" s="7">
        <f t="shared" si="18"/>
        <v>35.5</v>
      </c>
      <c r="E216" s="2">
        <f t="shared" si="19"/>
        <v>0.316</v>
      </c>
      <c r="F216" s="3">
        <f t="shared" si="17"/>
        <v>5.3109243697478992E-2</v>
      </c>
    </row>
    <row r="217" spans="1:6" x14ac:dyDescent="0.4">
      <c r="A217" s="2">
        <f t="shared" si="20"/>
        <v>2140</v>
      </c>
      <c r="B217" s="2">
        <v>-231</v>
      </c>
      <c r="D217" s="7">
        <f t="shared" si="18"/>
        <v>35.666666666666664</v>
      </c>
      <c r="E217" s="2">
        <f t="shared" si="19"/>
        <v>0.32100000000000001</v>
      </c>
      <c r="F217" s="3">
        <f t="shared" si="17"/>
        <v>5.394957983193277E-2</v>
      </c>
    </row>
    <row r="218" spans="1:6" x14ac:dyDescent="0.4">
      <c r="A218" s="2">
        <f t="shared" si="20"/>
        <v>2150</v>
      </c>
      <c r="B218" s="2">
        <v>-239</v>
      </c>
      <c r="D218" s="7">
        <f t="shared" si="18"/>
        <v>35.833333333333336</v>
      </c>
      <c r="E218" s="2">
        <f t="shared" si="19"/>
        <v>0.32900000000000001</v>
      </c>
      <c r="F218" s="3">
        <f t="shared" si="17"/>
        <v>5.5294117647058827E-2</v>
      </c>
    </row>
    <row r="219" spans="1:6" x14ac:dyDescent="0.4">
      <c r="A219" s="2">
        <f t="shared" si="20"/>
        <v>2160</v>
      </c>
      <c r="B219" s="2">
        <v>-248</v>
      </c>
      <c r="D219" s="7">
        <f t="shared" si="18"/>
        <v>36</v>
      </c>
      <c r="E219" s="2">
        <f t="shared" si="19"/>
        <v>0.33800000000000002</v>
      </c>
      <c r="F219" s="3">
        <f t="shared" si="17"/>
        <v>5.6806722689075634E-2</v>
      </c>
    </row>
  </sheetData>
  <mergeCells count="1">
    <mergeCell ref="A1:B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0"/>
  <sheetViews>
    <sheetView topLeftCell="D44" workbookViewId="0">
      <selection activeCell="T2" sqref="T2:AB80"/>
    </sheetView>
  </sheetViews>
  <sheetFormatPr baseColWidth="10" defaultColWidth="9.07421875" defaultRowHeight="14.6" x14ac:dyDescent="0.4"/>
  <cols>
    <col min="1" max="1" width="10.69140625" style="7" bestFit="1" customWidth="1"/>
    <col min="2" max="2" width="6.53515625" style="2" bestFit="1" customWidth="1"/>
    <col min="3" max="3" width="8.53515625" style="3" bestFit="1" customWidth="1"/>
    <col min="4" max="4" width="10.69140625" style="7" bestFit="1" customWidth="1"/>
    <col min="5" max="5" width="6.53515625" style="2" bestFit="1" customWidth="1"/>
    <col min="6" max="6" width="8.53515625" style="3" bestFit="1" customWidth="1"/>
    <col min="7" max="7" width="10.69140625" style="7" bestFit="1" customWidth="1"/>
    <col min="8" max="8" width="6.53515625" style="2" bestFit="1" customWidth="1"/>
    <col min="9" max="9" width="8.53515625" style="3" bestFit="1" customWidth="1"/>
    <col min="10" max="10" width="1.53515625" style="7" bestFit="1" customWidth="1"/>
    <col min="11" max="11" width="2" style="2" bestFit="1" customWidth="1"/>
    <col min="12" max="12" width="1.53515625" style="3" bestFit="1" customWidth="1"/>
    <col min="13" max="13" width="2.69140625" style="7" bestFit="1" customWidth="1"/>
    <col min="14" max="14" width="2.07421875" style="2" bestFit="1" customWidth="1"/>
    <col min="15" max="15" width="2.07421875" style="3" bestFit="1" customWidth="1"/>
    <col min="16" max="16" width="2.07421875" style="7" bestFit="1" customWidth="1"/>
    <col min="17" max="17" width="2.07421875" style="2" bestFit="1" customWidth="1"/>
    <col min="18" max="18" width="1.69140625" style="3" bestFit="1" customWidth="1"/>
    <col min="19" max="19" width="9.07421875" style="2"/>
    <col min="20" max="21" width="11" style="7" customWidth="1"/>
    <col min="22" max="22" width="11" style="3" customWidth="1"/>
    <col min="23" max="23" width="11" style="7" customWidth="1"/>
    <col min="24" max="24" width="13" style="7" customWidth="1"/>
    <col min="25" max="25" width="11" style="3" customWidth="1"/>
    <col min="26" max="27" width="11" style="7" customWidth="1"/>
    <col min="28" max="29" width="11" style="3" customWidth="1"/>
    <col min="30" max="16384" width="9.07421875" style="2"/>
  </cols>
  <sheetData>
    <row r="1" spans="1:29" s="8" customFormat="1" x14ac:dyDescent="0.4">
      <c r="A1" s="8" t="s">
        <v>19</v>
      </c>
      <c r="B1" s="8" t="s">
        <v>25</v>
      </c>
      <c r="C1" s="8" t="s">
        <v>26</v>
      </c>
      <c r="D1" s="8" t="s">
        <v>27</v>
      </c>
      <c r="E1" s="8" t="s">
        <v>28</v>
      </c>
      <c r="F1" s="8" t="s">
        <v>29</v>
      </c>
      <c r="G1" s="8" t="s">
        <v>30</v>
      </c>
      <c r="H1" s="8" t="s">
        <v>31</v>
      </c>
      <c r="I1" s="8" t="s">
        <v>32</v>
      </c>
      <c r="J1" s="8" t="s">
        <v>33</v>
      </c>
      <c r="K1" s="8" t="s">
        <v>34</v>
      </c>
      <c r="L1" s="8" t="s">
        <v>35</v>
      </c>
      <c r="M1" s="8" t="s">
        <v>36</v>
      </c>
      <c r="N1" s="8" t="s">
        <v>37</v>
      </c>
      <c r="O1" s="8" t="s">
        <v>38</v>
      </c>
      <c r="P1" s="8" t="s">
        <v>39</v>
      </c>
      <c r="Q1" s="8" t="s">
        <v>40</v>
      </c>
      <c r="R1" s="8" t="s">
        <v>41</v>
      </c>
      <c r="T1" s="7" t="s">
        <v>19</v>
      </c>
      <c r="U1" s="7" t="s">
        <v>25</v>
      </c>
      <c r="V1" s="3" t="s">
        <v>26</v>
      </c>
      <c r="W1" s="7" t="s">
        <v>27</v>
      </c>
      <c r="X1" s="7" t="s">
        <v>28</v>
      </c>
      <c r="Y1" s="3" t="s">
        <v>29</v>
      </c>
      <c r="Z1" s="7" t="s">
        <v>30</v>
      </c>
      <c r="AA1" s="7" t="s">
        <v>31</v>
      </c>
      <c r="AB1" s="3" t="s">
        <v>32</v>
      </c>
      <c r="AC1" s="3"/>
    </row>
    <row r="2" spans="1:29" x14ac:dyDescent="0.4">
      <c r="A2" s="7" t="s">
        <v>48</v>
      </c>
      <c r="B2" s="2" t="s">
        <v>24</v>
      </c>
      <c r="C2" s="3" t="s">
        <v>20</v>
      </c>
      <c r="D2" s="7" t="s">
        <v>48</v>
      </c>
      <c r="E2" s="2" t="s">
        <v>24</v>
      </c>
      <c r="F2" s="3" t="s">
        <v>20</v>
      </c>
      <c r="G2" s="7" t="s">
        <v>48</v>
      </c>
      <c r="H2" s="2" t="s">
        <v>24</v>
      </c>
      <c r="I2" s="3" t="s">
        <v>20</v>
      </c>
      <c r="T2" s="7" t="s">
        <v>48</v>
      </c>
      <c r="U2" s="7" t="s">
        <v>24</v>
      </c>
      <c r="V2" s="3" t="s">
        <v>20</v>
      </c>
      <c r="W2" s="7" t="s">
        <v>48</v>
      </c>
      <c r="X2" s="7" t="s">
        <v>24</v>
      </c>
      <c r="Y2" s="3" t="s">
        <v>20</v>
      </c>
      <c r="Z2" s="7" t="s">
        <v>48</v>
      </c>
      <c r="AA2" s="7" t="s">
        <v>24</v>
      </c>
      <c r="AB2" s="3" t="s">
        <v>20</v>
      </c>
    </row>
    <row r="3" spans="1:29" x14ac:dyDescent="0.4">
      <c r="A3" s="7">
        <v>0</v>
      </c>
      <c r="B3" s="2">
        <v>0</v>
      </c>
      <c r="C3" s="3">
        <v>0</v>
      </c>
      <c r="D3" s="7">
        <v>6.5</v>
      </c>
      <c r="E3" s="2">
        <v>39</v>
      </c>
      <c r="F3" s="3">
        <v>6.5546218487394956</v>
      </c>
      <c r="G3" s="7">
        <v>13</v>
      </c>
      <c r="H3" s="2">
        <v>79</v>
      </c>
      <c r="I3" s="3">
        <v>13.277310924369747</v>
      </c>
      <c r="T3" s="7">
        <v>0</v>
      </c>
      <c r="U3" s="7">
        <f>Table4[[#This Row],[Column2]]*0.001</f>
        <v>0</v>
      </c>
      <c r="V3" s="3">
        <f>U3/5.95</f>
        <v>0</v>
      </c>
      <c r="W3" s="20">
        <v>6.5</v>
      </c>
      <c r="X3" s="7">
        <f>Table4[[#This Row],[Column5]]*0.001</f>
        <v>3.9E-2</v>
      </c>
      <c r="Y3" s="3">
        <f>Table12[[#This Row],[Column5]]/5.95</f>
        <v>6.5546218487394954E-3</v>
      </c>
      <c r="Z3" s="7">
        <v>13</v>
      </c>
      <c r="AA3" s="7">
        <f>Table4[[#This Row],[Column8]]*0.001</f>
        <v>7.9000000000000001E-2</v>
      </c>
      <c r="AB3" s="3">
        <f>AA3/5.95</f>
        <v>1.3277310924369748E-2</v>
      </c>
    </row>
    <row r="4" spans="1:29" x14ac:dyDescent="0.4">
      <c r="A4" s="7">
        <v>0.16666666666666666</v>
      </c>
      <c r="B4" s="2">
        <v>8</v>
      </c>
      <c r="C4" s="3">
        <v>1.3445378151260503</v>
      </c>
      <c r="D4" s="7">
        <v>6.666666666666667</v>
      </c>
      <c r="E4" s="2">
        <v>39</v>
      </c>
      <c r="F4" s="3">
        <v>6.5546218487394956</v>
      </c>
      <c r="G4" s="7">
        <v>13.166666666666666</v>
      </c>
      <c r="H4" s="2">
        <v>79</v>
      </c>
      <c r="I4" s="3">
        <v>13.277310924369747</v>
      </c>
      <c r="T4" s="7">
        <v>0.16666666666666666</v>
      </c>
      <c r="U4" s="7">
        <f>Table4[[#This Row],[Column2]]*0.001</f>
        <v>8.0000000000000002E-3</v>
      </c>
      <c r="V4" s="3">
        <f t="shared" ref="V4:V67" si="0">U4/5.95</f>
        <v>1.3445378151260505E-3</v>
      </c>
      <c r="W4" s="20">
        <v>6.666666666666667</v>
      </c>
      <c r="X4" s="7">
        <f>Table4[[#This Row],[Column5]]*0.001</f>
        <v>3.9E-2</v>
      </c>
      <c r="Y4" s="3">
        <f>Table12[[#This Row],[Column5]]/5.95</f>
        <v>6.5546218487394954E-3</v>
      </c>
      <c r="Z4" s="7">
        <v>13.166666666666666</v>
      </c>
      <c r="AA4" s="7">
        <f>Table4[[#This Row],[Column8]]*0.001</f>
        <v>7.9000000000000001E-2</v>
      </c>
      <c r="AB4" s="3">
        <f t="shared" ref="AB4:AB62" si="1">AA4/5.95</f>
        <v>1.3277310924369748E-2</v>
      </c>
    </row>
    <row r="5" spans="1:29" x14ac:dyDescent="0.4">
      <c r="A5" s="7">
        <v>0.33333333333333331</v>
      </c>
      <c r="B5" s="2">
        <v>14</v>
      </c>
      <c r="C5" s="3">
        <v>2.3529411764705883</v>
      </c>
      <c r="D5" s="7">
        <v>6.833333333333333</v>
      </c>
      <c r="E5" s="2">
        <v>39</v>
      </c>
      <c r="F5" s="3">
        <v>6.5546218487394956</v>
      </c>
      <c r="G5" s="7">
        <v>13.333333333333334</v>
      </c>
      <c r="H5" s="2">
        <v>79</v>
      </c>
      <c r="I5" s="3">
        <v>13.277310924369747</v>
      </c>
      <c r="T5" s="7">
        <v>0.33333333333333331</v>
      </c>
      <c r="U5" s="7">
        <f>Table4[[#This Row],[Column2]]*0.001</f>
        <v>1.4E-2</v>
      </c>
      <c r="V5" s="3">
        <f t="shared" si="0"/>
        <v>2.352941176470588E-3</v>
      </c>
      <c r="W5" s="20">
        <v>6.833333333333333</v>
      </c>
      <c r="X5" s="7">
        <f>Table4[[#This Row],[Column5]]*0.001</f>
        <v>3.9E-2</v>
      </c>
      <c r="Y5" s="3">
        <f>Table12[[#This Row],[Column5]]/5.95</f>
        <v>6.5546218487394954E-3</v>
      </c>
      <c r="Z5" s="7">
        <v>13.333333333333334</v>
      </c>
      <c r="AA5" s="7">
        <f>Table4[[#This Row],[Column8]]*0.001</f>
        <v>7.9000000000000001E-2</v>
      </c>
      <c r="AB5" s="3">
        <f t="shared" si="1"/>
        <v>1.3277310924369748E-2</v>
      </c>
    </row>
    <row r="6" spans="1:29" x14ac:dyDescent="0.4">
      <c r="A6" s="7">
        <v>0.5</v>
      </c>
      <c r="B6" s="2">
        <v>16</v>
      </c>
      <c r="C6" s="3">
        <v>2.6890756302521006</v>
      </c>
      <c r="D6" s="7">
        <v>7</v>
      </c>
      <c r="E6" s="2">
        <v>43</v>
      </c>
      <c r="F6" s="3">
        <v>7.2268907563025211</v>
      </c>
      <c r="G6" s="7">
        <v>13.5</v>
      </c>
      <c r="H6" s="2">
        <v>79</v>
      </c>
      <c r="I6" s="3">
        <v>13.277310924369747</v>
      </c>
      <c r="T6" s="7">
        <v>0.5</v>
      </c>
      <c r="U6" s="7">
        <f>Table4[[#This Row],[Column2]]*0.001</f>
        <v>1.6E-2</v>
      </c>
      <c r="V6" s="3">
        <f t="shared" si="0"/>
        <v>2.6890756302521009E-3</v>
      </c>
      <c r="W6" s="20">
        <v>7</v>
      </c>
      <c r="X6" s="7">
        <f>Table4[[#This Row],[Column5]]*0.001</f>
        <v>4.3000000000000003E-2</v>
      </c>
      <c r="Y6" s="3">
        <f>Table12[[#This Row],[Column5]]/5.95</f>
        <v>7.2268907563025212E-3</v>
      </c>
      <c r="Z6" s="7">
        <v>13.5</v>
      </c>
      <c r="AA6" s="7">
        <f>Table4[[#This Row],[Column8]]*0.001</f>
        <v>7.9000000000000001E-2</v>
      </c>
      <c r="AB6" s="3">
        <f t="shared" si="1"/>
        <v>1.3277310924369748E-2</v>
      </c>
    </row>
    <row r="7" spans="1:29" x14ac:dyDescent="0.4">
      <c r="A7" s="7">
        <v>0.66666666666666663</v>
      </c>
      <c r="B7" s="2">
        <v>17</v>
      </c>
      <c r="C7" s="3">
        <v>2.8571428571428572</v>
      </c>
      <c r="D7" s="7">
        <v>7.166666666666667</v>
      </c>
      <c r="E7" s="2">
        <v>43</v>
      </c>
      <c r="F7" s="3">
        <v>7.2268907563025211</v>
      </c>
      <c r="G7" s="7">
        <v>13.666666666666666</v>
      </c>
      <c r="H7" s="2">
        <v>80</v>
      </c>
      <c r="I7" s="3">
        <v>13.445378151260504</v>
      </c>
      <c r="T7" s="7">
        <v>0.66666666666666663</v>
      </c>
      <c r="U7" s="7">
        <f>Table4[[#This Row],[Column2]]*0.001</f>
        <v>1.7000000000000001E-2</v>
      </c>
      <c r="V7" s="3">
        <f t="shared" si="0"/>
        <v>2.8571428571428571E-3</v>
      </c>
      <c r="W7" s="20">
        <v>7.166666666666667</v>
      </c>
      <c r="X7" s="7">
        <f>Table4[[#This Row],[Column5]]*0.001</f>
        <v>4.3000000000000003E-2</v>
      </c>
      <c r="Y7" s="3">
        <f>Table12[[#This Row],[Column5]]/5.95</f>
        <v>7.2268907563025212E-3</v>
      </c>
      <c r="Z7" s="7">
        <v>13.666666666666666</v>
      </c>
      <c r="AA7" s="7">
        <f>Table4[[#This Row],[Column8]]*0.001</f>
        <v>0.08</v>
      </c>
      <c r="AB7" s="3">
        <f t="shared" si="1"/>
        <v>1.3445378151260503E-2</v>
      </c>
    </row>
    <row r="8" spans="1:29" x14ac:dyDescent="0.4">
      <c r="A8" s="7">
        <v>0.83333333333333337</v>
      </c>
      <c r="B8" s="2">
        <v>17</v>
      </c>
      <c r="C8" s="3">
        <v>2.8571428571428572</v>
      </c>
      <c r="D8" s="7">
        <v>7.333333333333333</v>
      </c>
      <c r="E8" s="2">
        <v>45</v>
      </c>
      <c r="F8" s="3">
        <v>7.5630252100840334</v>
      </c>
      <c r="G8" s="7">
        <v>13.833333333333334</v>
      </c>
      <c r="H8" s="2">
        <v>85</v>
      </c>
      <c r="I8" s="3">
        <v>14.285714285714285</v>
      </c>
      <c r="T8" s="7">
        <v>0.83333333333333337</v>
      </c>
      <c r="U8" s="7">
        <f>Table4[[#This Row],[Column2]]*0.001</f>
        <v>1.7000000000000001E-2</v>
      </c>
      <c r="V8" s="3">
        <f t="shared" si="0"/>
        <v>2.8571428571428571E-3</v>
      </c>
      <c r="W8" s="20">
        <v>7.333333333333333</v>
      </c>
      <c r="X8" s="7">
        <f>Table4[[#This Row],[Column5]]*0.001</f>
        <v>4.4999999999999998E-2</v>
      </c>
      <c r="Y8" s="3">
        <f>Table12[[#This Row],[Column5]]/5.95</f>
        <v>7.5630252100840328E-3</v>
      </c>
      <c r="Z8" s="7">
        <v>13.833333333333334</v>
      </c>
      <c r="AA8" s="7">
        <f>Table4[[#This Row],[Column8]]*0.001</f>
        <v>8.5000000000000006E-2</v>
      </c>
      <c r="AB8" s="3">
        <f t="shared" si="1"/>
        <v>1.4285714285714287E-2</v>
      </c>
    </row>
    <row r="9" spans="1:29" x14ac:dyDescent="0.4">
      <c r="A9" s="7">
        <v>1</v>
      </c>
      <c r="B9" s="2">
        <v>17</v>
      </c>
      <c r="C9" s="3">
        <v>2.8571428571428572</v>
      </c>
      <c r="D9" s="7">
        <v>7.5</v>
      </c>
      <c r="E9" s="2">
        <v>50</v>
      </c>
      <c r="F9" s="3">
        <v>8.4033613445378155</v>
      </c>
      <c r="G9" s="7">
        <v>14</v>
      </c>
      <c r="H9" s="2">
        <v>85</v>
      </c>
      <c r="I9" s="3">
        <v>14.285714285714285</v>
      </c>
      <c r="T9" s="7">
        <v>1</v>
      </c>
      <c r="U9" s="7">
        <f>Table4[[#This Row],[Column2]]*0.001</f>
        <v>1.7000000000000001E-2</v>
      </c>
      <c r="V9" s="3">
        <f t="shared" si="0"/>
        <v>2.8571428571428571E-3</v>
      </c>
      <c r="W9" s="20">
        <v>7.5</v>
      </c>
      <c r="X9" s="7">
        <f>Table4[[#This Row],[Column5]]*0.001</f>
        <v>0.05</v>
      </c>
      <c r="Y9" s="3">
        <f>Table12[[#This Row],[Column5]]/5.95</f>
        <v>8.4033613445378148E-3</v>
      </c>
      <c r="Z9" s="7">
        <v>14</v>
      </c>
      <c r="AA9" s="7">
        <f>Table4[[#This Row],[Column8]]*0.001</f>
        <v>8.5000000000000006E-2</v>
      </c>
      <c r="AB9" s="3">
        <f t="shared" si="1"/>
        <v>1.4285714285714287E-2</v>
      </c>
    </row>
    <row r="10" spans="1:29" x14ac:dyDescent="0.4">
      <c r="A10" s="7">
        <v>1.1666666666666667</v>
      </c>
      <c r="B10" s="2">
        <v>18</v>
      </c>
      <c r="C10" s="3">
        <v>3.0252100840336134</v>
      </c>
      <c r="D10" s="7">
        <v>7.666666666666667</v>
      </c>
      <c r="E10" s="2">
        <v>50</v>
      </c>
      <c r="F10" s="3">
        <v>8.4033613445378155</v>
      </c>
      <c r="G10" s="7">
        <v>14.166666666666666</v>
      </c>
      <c r="H10" s="2">
        <v>85</v>
      </c>
      <c r="I10" s="3">
        <v>14.285714285714285</v>
      </c>
      <c r="T10" s="7">
        <v>1.1666666666666667</v>
      </c>
      <c r="U10" s="7">
        <f>Table4[[#This Row],[Column2]]*0.001</f>
        <v>1.8000000000000002E-2</v>
      </c>
      <c r="V10" s="3">
        <f t="shared" si="0"/>
        <v>3.0252100840336138E-3</v>
      </c>
      <c r="W10" s="20">
        <v>7.666666666666667</v>
      </c>
      <c r="X10" s="7">
        <f>Table4[[#This Row],[Column5]]*0.001</f>
        <v>0.05</v>
      </c>
      <c r="Y10" s="3">
        <f>Table12[[#This Row],[Column5]]/5.95</f>
        <v>8.4033613445378148E-3</v>
      </c>
      <c r="Z10" s="7">
        <v>14.166666666666666</v>
      </c>
      <c r="AA10" s="7">
        <f>Table4[[#This Row],[Column8]]*0.001</f>
        <v>8.5000000000000006E-2</v>
      </c>
      <c r="AB10" s="3">
        <f t="shared" si="1"/>
        <v>1.4285714285714287E-2</v>
      </c>
    </row>
    <row r="11" spans="1:29" x14ac:dyDescent="0.4">
      <c r="A11" s="7">
        <v>1.3333333333333333</v>
      </c>
      <c r="B11" s="2">
        <v>18</v>
      </c>
      <c r="C11" s="3">
        <v>3.0252100840336134</v>
      </c>
      <c r="D11" s="7">
        <v>7.833333333333333</v>
      </c>
      <c r="E11" s="2">
        <v>50</v>
      </c>
      <c r="F11" s="3">
        <v>8.4033613445378155</v>
      </c>
      <c r="G11" s="7">
        <v>14.333333333333334</v>
      </c>
      <c r="H11" s="2">
        <v>85</v>
      </c>
      <c r="I11" s="3">
        <v>14.285714285714285</v>
      </c>
      <c r="T11" s="7">
        <v>1.3333333333333333</v>
      </c>
      <c r="U11" s="7">
        <f>Table4[[#This Row],[Column2]]*0.001</f>
        <v>1.8000000000000002E-2</v>
      </c>
      <c r="V11" s="3">
        <f t="shared" si="0"/>
        <v>3.0252100840336138E-3</v>
      </c>
      <c r="W11" s="20">
        <v>7.833333333333333</v>
      </c>
      <c r="X11" s="7">
        <f>Table4[[#This Row],[Column5]]*0.001</f>
        <v>0.05</v>
      </c>
      <c r="Y11" s="3">
        <f>Table12[[#This Row],[Column5]]/5.95</f>
        <v>8.4033613445378148E-3</v>
      </c>
      <c r="Z11" s="7">
        <v>14.333333333333334</v>
      </c>
      <c r="AA11" s="7">
        <f>Table4[[#This Row],[Column8]]*0.001</f>
        <v>8.5000000000000006E-2</v>
      </c>
      <c r="AB11" s="3">
        <f t="shared" si="1"/>
        <v>1.4285714285714287E-2</v>
      </c>
    </row>
    <row r="12" spans="1:29" x14ac:dyDescent="0.4">
      <c r="A12" s="7">
        <v>1.5</v>
      </c>
      <c r="B12" s="2">
        <v>20</v>
      </c>
      <c r="C12" s="3">
        <v>3.3613445378151261</v>
      </c>
      <c r="D12" s="7">
        <v>8</v>
      </c>
      <c r="E12" s="2">
        <v>50</v>
      </c>
      <c r="F12" s="3">
        <v>8.4033613445378155</v>
      </c>
      <c r="G12" s="7">
        <v>14.5</v>
      </c>
      <c r="H12" s="2">
        <v>85</v>
      </c>
      <c r="I12" s="3">
        <v>14.285714285714285</v>
      </c>
      <c r="T12" s="7">
        <v>1.5</v>
      </c>
      <c r="U12" s="7">
        <f>Table4[[#This Row],[Column2]]*0.001</f>
        <v>0.02</v>
      </c>
      <c r="V12" s="3">
        <f t="shared" si="0"/>
        <v>3.3613445378151258E-3</v>
      </c>
      <c r="W12" s="20">
        <v>8</v>
      </c>
      <c r="X12" s="7">
        <f>Table4[[#This Row],[Column5]]*0.001</f>
        <v>0.05</v>
      </c>
      <c r="Y12" s="3">
        <f>Table12[[#This Row],[Column5]]/5.95</f>
        <v>8.4033613445378148E-3</v>
      </c>
      <c r="Z12" s="7">
        <v>14.5</v>
      </c>
      <c r="AA12" s="7">
        <f>Table4[[#This Row],[Column8]]*0.001</f>
        <v>8.5000000000000006E-2</v>
      </c>
      <c r="AB12" s="3">
        <f t="shared" si="1"/>
        <v>1.4285714285714287E-2</v>
      </c>
    </row>
    <row r="13" spans="1:29" x14ac:dyDescent="0.4">
      <c r="A13" s="7">
        <v>1.6666666666666667</v>
      </c>
      <c r="B13" s="2">
        <v>22</v>
      </c>
      <c r="C13" s="3">
        <v>3.6974789915966384</v>
      </c>
      <c r="D13" s="7">
        <v>8.1666666666666661</v>
      </c>
      <c r="E13" s="2">
        <v>51</v>
      </c>
      <c r="F13" s="3">
        <v>8.5714285714285712</v>
      </c>
      <c r="G13" s="7">
        <v>14.666666666666666</v>
      </c>
      <c r="H13" s="2">
        <v>85</v>
      </c>
      <c r="I13" s="3">
        <v>14.285714285714285</v>
      </c>
      <c r="T13" s="7">
        <v>1.6666666666666667</v>
      </c>
      <c r="U13" s="7">
        <f>Table4[[#This Row],[Column2]]*0.001</f>
        <v>2.1999999999999999E-2</v>
      </c>
      <c r="V13" s="3">
        <f t="shared" si="0"/>
        <v>3.6974789915966383E-3</v>
      </c>
      <c r="W13" s="20">
        <v>8.1666666666666661</v>
      </c>
      <c r="X13" s="7">
        <f>Table4[[#This Row],[Column5]]*0.001</f>
        <v>5.1000000000000004E-2</v>
      </c>
      <c r="Y13" s="3">
        <f>Table12[[#This Row],[Column5]]/5.95</f>
        <v>8.5714285714285719E-3</v>
      </c>
      <c r="Z13" s="7">
        <v>14.666666666666666</v>
      </c>
      <c r="AA13" s="7">
        <f>Table4[[#This Row],[Column8]]*0.001</f>
        <v>8.5000000000000006E-2</v>
      </c>
      <c r="AB13" s="3">
        <f t="shared" si="1"/>
        <v>1.4285714285714287E-2</v>
      </c>
    </row>
    <row r="14" spans="1:29" x14ac:dyDescent="0.4">
      <c r="A14" s="7">
        <v>1.8333333333333333</v>
      </c>
      <c r="B14" s="2">
        <v>22</v>
      </c>
      <c r="C14" s="3">
        <v>3.6974789915966384</v>
      </c>
      <c r="D14" s="7">
        <v>8.3333333333333339</v>
      </c>
      <c r="E14" s="2">
        <v>56</v>
      </c>
      <c r="F14" s="3">
        <v>9.4117647058823533</v>
      </c>
      <c r="G14" s="7">
        <v>14.833333333333334</v>
      </c>
      <c r="H14" s="2">
        <v>85</v>
      </c>
      <c r="I14" s="3">
        <v>14.285714285714285</v>
      </c>
      <c r="T14" s="7">
        <v>1.8333333333333333</v>
      </c>
      <c r="U14" s="7">
        <f>Table4[[#This Row],[Column2]]*0.001</f>
        <v>2.1999999999999999E-2</v>
      </c>
      <c r="V14" s="3">
        <f t="shared" si="0"/>
        <v>3.6974789915966383E-3</v>
      </c>
      <c r="W14" s="20">
        <v>8.3333333333333339</v>
      </c>
      <c r="X14" s="7">
        <f>Table4[[#This Row],[Column5]]*0.001</f>
        <v>5.6000000000000001E-2</v>
      </c>
      <c r="Y14" s="3">
        <f>Table12[[#This Row],[Column5]]/5.95</f>
        <v>9.4117647058823521E-3</v>
      </c>
      <c r="Z14" s="7">
        <v>14.833333333333334</v>
      </c>
      <c r="AA14" s="7">
        <f>Table4[[#This Row],[Column8]]*0.001</f>
        <v>8.5000000000000006E-2</v>
      </c>
      <c r="AB14" s="3">
        <f t="shared" si="1"/>
        <v>1.4285714285714287E-2</v>
      </c>
    </row>
    <row r="15" spans="1:29" x14ac:dyDescent="0.4">
      <c r="A15" s="7">
        <v>2</v>
      </c>
      <c r="B15" s="2">
        <v>22</v>
      </c>
      <c r="C15" s="3">
        <v>3.6974789915966384</v>
      </c>
      <c r="D15" s="7">
        <v>8.5</v>
      </c>
      <c r="E15" s="2">
        <v>56</v>
      </c>
      <c r="F15" s="3">
        <v>9.4117647058823533</v>
      </c>
      <c r="G15" s="7">
        <v>15</v>
      </c>
      <c r="H15" s="2">
        <v>86</v>
      </c>
      <c r="I15" s="3">
        <v>14.453781512605042</v>
      </c>
      <c r="T15" s="7">
        <v>2</v>
      </c>
      <c r="U15" s="7">
        <f>Table4[[#This Row],[Column2]]*0.001</f>
        <v>2.1999999999999999E-2</v>
      </c>
      <c r="V15" s="3">
        <f t="shared" si="0"/>
        <v>3.6974789915966383E-3</v>
      </c>
      <c r="W15" s="20">
        <v>8.5</v>
      </c>
      <c r="X15" s="7">
        <f>Table4[[#This Row],[Column5]]*0.001</f>
        <v>5.6000000000000001E-2</v>
      </c>
      <c r="Y15" s="3">
        <f>Table12[[#This Row],[Column5]]/5.95</f>
        <v>9.4117647058823521E-3</v>
      </c>
      <c r="Z15" s="7">
        <v>15</v>
      </c>
      <c r="AA15" s="7">
        <f>Table4[[#This Row],[Column8]]*0.001</f>
        <v>8.6000000000000007E-2</v>
      </c>
      <c r="AB15" s="3">
        <f t="shared" si="1"/>
        <v>1.4453781512605042E-2</v>
      </c>
    </row>
    <row r="16" spans="1:29" x14ac:dyDescent="0.4">
      <c r="A16" s="7">
        <v>2.1666666666666665</v>
      </c>
      <c r="B16" s="2">
        <v>22</v>
      </c>
      <c r="C16" s="3">
        <v>3.6974789915966384</v>
      </c>
      <c r="D16" s="7">
        <v>8.6666666666666661</v>
      </c>
      <c r="E16" s="2">
        <v>56</v>
      </c>
      <c r="F16" s="3">
        <v>9.4117647058823533</v>
      </c>
      <c r="G16" s="7">
        <v>15.166666666666666</v>
      </c>
      <c r="H16" s="2">
        <v>93</v>
      </c>
      <c r="I16" s="3">
        <v>15.630252100840336</v>
      </c>
      <c r="T16" s="7">
        <v>2.1666666666666665</v>
      </c>
      <c r="U16" s="7">
        <f>Table4[[#This Row],[Column2]]*0.001</f>
        <v>2.1999999999999999E-2</v>
      </c>
      <c r="V16" s="3">
        <f t="shared" si="0"/>
        <v>3.6974789915966383E-3</v>
      </c>
      <c r="W16" s="20">
        <v>8.6666666666666661</v>
      </c>
      <c r="X16" s="7">
        <f>Table4[[#This Row],[Column5]]*0.001</f>
        <v>5.6000000000000001E-2</v>
      </c>
      <c r="Y16" s="3">
        <f>Table12[[#This Row],[Column5]]/5.95</f>
        <v>9.4117647058823521E-3</v>
      </c>
      <c r="Z16" s="7">
        <v>15.166666666666666</v>
      </c>
      <c r="AA16" s="7">
        <f>Table4[[#This Row],[Column8]]*0.001</f>
        <v>9.2999999999999999E-2</v>
      </c>
      <c r="AB16" s="3">
        <f t="shared" si="1"/>
        <v>1.5630252100840337E-2</v>
      </c>
    </row>
    <row r="17" spans="1:28" x14ac:dyDescent="0.4">
      <c r="A17" s="7">
        <v>2.3333333333333335</v>
      </c>
      <c r="B17" s="2">
        <v>23</v>
      </c>
      <c r="C17" s="3">
        <v>3.865546218487395</v>
      </c>
      <c r="D17" s="7">
        <v>8.8333333333333339</v>
      </c>
      <c r="E17" s="2">
        <v>57</v>
      </c>
      <c r="F17" s="3">
        <v>9.579831932773109</v>
      </c>
      <c r="G17" s="7">
        <v>15.333333333333334</v>
      </c>
      <c r="H17" s="2">
        <v>93</v>
      </c>
      <c r="I17" s="3">
        <v>15.630252100840336</v>
      </c>
      <c r="T17" s="7">
        <v>2.3333333333333335</v>
      </c>
      <c r="U17" s="7">
        <f>Table4[[#This Row],[Column2]]*0.001</f>
        <v>2.3E-2</v>
      </c>
      <c r="V17" s="3">
        <f t="shared" si="0"/>
        <v>3.8655462184873949E-3</v>
      </c>
      <c r="W17" s="20">
        <v>8.8333333333333339</v>
      </c>
      <c r="X17" s="7">
        <f>Table4[[#This Row],[Column5]]*0.001</f>
        <v>5.7000000000000002E-2</v>
      </c>
      <c r="Y17" s="3">
        <f>Table12[[#This Row],[Column5]]/5.95</f>
        <v>9.5798319327731092E-3</v>
      </c>
      <c r="Z17" s="7">
        <v>15.333333333333334</v>
      </c>
      <c r="AA17" s="7">
        <f>Table4[[#This Row],[Column8]]*0.001</f>
        <v>9.2999999999999999E-2</v>
      </c>
      <c r="AB17" s="3">
        <f t="shared" si="1"/>
        <v>1.5630252100840337E-2</v>
      </c>
    </row>
    <row r="18" spans="1:28" x14ac:dyDescent="0.4">
      <c r="A18" s="7">
        <v>2.5</v>
      </c>
      <c r="B18" s="2">
        <v>23</v>
      </c>
      <c r="C18" s="3">
        <v>3.865546218487395</v>
      </c>
      <c r="D18" s="7">
        <v>9</v>
      </c>
      <c r="E18" s="2">
        <v>58</v>
      </c>
      <c r="F18" s="3">
        <v>9.7478991596638647</v>
      </c>
      <c r="G18" s="7">
        <v>15.5</v>
      </c>
      <c r="H18" s="2">
        <v>93</v>
      </c>
      <c r="I18" s="3">
        <v>15.630252100840336</v>
      </c>
      <c r="T18" s="7">
        <v>2.5</v>
      </c>
      <c r="U18" s="7">
        <f>Table4[[#This Row],[Column2]]*0.001</f>
        <v>2.3E-2</v>
      </c>
      <c r="V18" s="3">
        <f t="shared" si="0"/>
        <v>3.8655462184873949E-3</v>
      </c>
      <c r="W18" s="20">
        <v>9</v>
      </c>
      <c r="X18" s="7">
        <f>Table4[[#This Row],[Column5]]*0.001</f>
        <v>5.8000000000000003E-2</v>
      </c>
      <c r="Y18" s="3">
        <f>Table12[[#This Row],[Column5]]/5.95</f>
        <v>9.7478991596638663E-3</v>
      </c>
      <c r="Z18" s="7">
        <v>15.5</v>
      </c>
      <c r="AA18" s="7">
        <f>Table4[[#This Row],[Column8]]*0.001</f>
        <v>9.2999999999999999E-2</v>
      </c>
      <c r="AB18" s="3">
        <f t="shared" si="1"/>
        <v>1.5630252100840337E-2</v>
      </c>
    </row>
    <row r="19" spans="1:28" x14ac:dyDescent="0.4">
      <c r="A19" s="7">
        <v>2.6666666666666665</v>
      </c>
      <c r="B19" s="2">
        <v>24</v>
      </c>
      <c r="C19" s="3">
        <v>4.0336134453781511</v>
      </c>
      <c r="D19" s="7">
        <v>9.1666666666666661</v>
      </c>
      <c r="E19" s="2">
        <v>62</v>
      </c>
      <c r="F19" s="3">
        <v>10.420168067226891</v>
      </c>
      <c r="G19" s="7">
        <v>15.666666666666666</v>
      </c>
      <c r="H19" s="2">
        <v>94</v>
      </c>
      <c r="I19" s="3">
        <v>15.798319327731091</v>
      </c>
      <c r="T19" s="7">
        <v>2.6666666666666665</v>
      </c>
      <c r="U19" s="7">
        <f>Table4[[#This Row],[Column2]]*0.001</f>
        <v>2.4E-2</v>
      </c>
      <c r="V19" s="3">
        <f t="shared" si="0"/>
        <v>4.0336134453781512E-3</v>
      </c>
      <c r="W19" s="20">
        <v>9.1666666666666661</v>
      </c>
      <c r="X19" s="7">
        <f>Table4[[#This Row],[Column5]]*0.001</f>
        <v>6.2E-2</v>
      </c>
      <c r="Y19" s="3">
        <f>Table12[[#This Row],[Column5]]/5.95</f>
        <v>1.0420168067226891E-2</v>
      </c>
      <c r="Z19" s="7">
        <v>15.666666666666666</v>
      </c>
      <c r="AA19" s="7">
        <f>Table4[[#This Row],[Column8]]*0.001</f>
        <v>9.4E-2</v>
      </c>
      <c r="AB19" s="3">
        <f t="shared" si="1"/>
        <v>1.579831932773109E-2</v>
      </c>
    </row>
    <row r="20" spans="1:28" x14ac:dyDescent="0.4">
      <c r="A20" s="7">
        <v>2.8333333333333335</v>
      </c>
      <c r="B20" s="2">
        <v>25</v>
      </c>
      <c r="C20" s="3">
        <v>4.2016806722689077</v>
      </c>
      <c r="D20" s="7">
        <v>9.3333333333333339</v>
      </c>
      <c r="E20" s="2">
        <v>62</v>
      </c>
      <c r="F20" s="3">
        <v>10.420168067226891</v>
      </c>
      <c r="G20" s="7">
        <v>15.833333333333334</v>
      </c>
      <c r="H20" s="2">
        <v>94</v>
      </c>
      <c r="I20" s="3">
        <v>15.798319327731091</v>
      </c>
      <c r="T20" s="7">
        <v>2.8333333333333335</v>
      </c>
      <c r="U20" s="7">
        <f>Table4[[#This Row],[Column2]]*0.001</f>
        <v>2.5000000000000001E-2</v>
      </c>
      <c r="V20" s="3">
        <f t="shared" si="0"/>
        <v>4.2016806722689074E-3</v>
      </c>
      <c r="W20" s="20">
        <v>9.3333333333333339</v>
      </c>
      <c r="X20" s="7">
        <f>Table4[[#This Row],[Column5]]*0.001</f>
        <v>6.2E-2</v>
      </c>
      <c r="Y20" s="3">
        <f>Table12[[#This Row],[Column5]]/5.95</f>
        <v>1.0420168067226891E-2</v>
      </c>
      <c r="Z20" s="7">
        <v>15.833333333333334</v>
      </c>
      <c r="AA20" s="7">
        <f>Table4[[#This Row],[Column8]]*0.001</f>
        <v>9.4E-2</v>
      </c>
      <c r="AB20" s="3">
        <f t="shared" si="1"/>
        <v>1.579831932773109E-2</v>
      </c>
    </row>
    <row r="21" spans="1:28" x14ac:dyDescent="0.4">
      <c r="A21" s="7">
        <v>3</v>
      </c>
      <c r="B21" s="2">
        <v>26</v>
      </c>
      <c r="C21" s="3">
        <v>4.3697478991596634</v>
      </c>
      <c r="D21" s="7">
        <v>9.5</v>
      </c>
      <c r="E21" s="2">
        <v>62</v>
      </c>
      <c r="F21" s="3">
        <v>10.420168067226891</v>
      </c>
      <c r="G21" s="7">
        <v>16</v>
      </c>
      <c r="H21" s="2">
        <v>94</v>
      </c>
      <c r="I21" s="3">
        <v>15.798319327731091</v>
      </c>
      <c r="T21" s="7">
        <v>3</v>
      </c>
      <c r="U21" s="7">
        <f>Table4[[#This Row],[Column2]]*0.001</f>
        <v>2.6000000000000002E-2</v>
      </c>
      <c r="V21" s="3">
        <f t="shared" si="0"/>
        <v>4.3697478991596645E-3</v>
      </c>
      <c r="W21" s="20">
        <v>9.5</v>
      </c>
      <c r="X21" s="7">
        <f>Table4[[#This Row],[Column5]]*0.001</f>
        <v>6.2E-2</v>
      </c>
      <c r="Y21" s="3">
        <f>Table12[[#This Row],[Column5]]/5.95</f>
        <v>1.0420168067226891E-2</v>
      </c>
      <c r="Z21" s="7">
        <v>16</v>
      </c>
      <c r="AA21" s="7">
        <f>Table4[[#This Row],[Column8]]*0.001</f>
        <v>9.4E-2</v>
      </c>
      <c r="AB21" s="3">
        <f t="shared" si="1"/>
        <v>1.579831932773109E-2</v>
      </c>
    </row>
    <row r="22" spans="1:28" x14ac:dyDescent="0.4">
      <c r="A22" s="7">
        <v>3.1666666666666665</v>
      </c>
      <c r="B22" s="2">
        <v>26</v>
      </c>
      <c r="C22" s="3">
        <v>4.3697478991596634</v>
      </c>
      <c r="D22" s="7">
        <v>9.6666666666666661</v>
      </c>
      <c r="E22" s="2">
        <v>62</v>
      </c>
      <c r="F22" s="3">
        <v>10.420168067226891</v>
      </c>
      <c r="G22" s="7">
        <v>16.166666666666668</v>
      </c>
      <c r="H22" s="2">
        <v>94</v>
      </c>
      <c r="I22" s="3">
        <v>15.798319327731091</v>
      </c>
      <c r="T22" s="7">
        <v>3.1666666666666665</v>
      </c>
      <c r="U22" s="7">
        <f>Table4[[#This Row],[Column2]]*0.001</f>
        <v>2.6000000000000002E-2</v>
      </c>
      <c r="V22" s="3">
        <f t="shared" si="0"/>
        <v>4.3697478991596645E-3</v>
      </c>
      <c r="W22" s="20">
        <v>9.6666666666666661</v>
      </c>
      <c r="X22" s="7">
        <f>Table4[[#This Row],[Column5]]*0.001</f>
        <v>6.2E-2</v>
      </c>
      <c r="Y22" s="3">
        <f>Table12[[#This Row],[Column5]]/5.95</f>
        <v>1.0420168067226891E-2</v>
      </c>
      <c r="Z22" s="7">
        <v>16.166666666666668</v>
      </c>
      <c r="AA22" s="7">
        <f>Table4[[#This Row],[Column8]]*0.001</f>
        <v>9.4E-2</v>
      </c>
      <c r="AB22" s="3">
        <f t="shared" si="1"/>
        <v>1.579831932773109E-2</v>
      </c>
    </row>
    <row r="23" spans="1:28" x14ac:dyDescent="0.4">
      <c r="A23" s="7">
        <v>3.3333333333333335</v>
      </c>
      <c r="B23" s="2">
        <v>26</v>
      </c>
      <c r="C23" s="3">
        <v>4.3697478991596634</v>
      </c>
      <c r="D23" s="7">
        <v>9.8333333333333339</v>
      </c>
      <c r="E23" s="2">
        <v>63</v>
      </c>
      <c r="F23" s="3">
        <v>10.588235294117647</v>
      </c>
      <c r="G23" s="7">
        <v>16.333333333333332</v>
      </c>
      <c r="H23" s="2">
        <v>94</v>
      </c>
      <c r="I23" s="3">
        <v>15.798319327731091</v>
      </c>
      <c r="T23" s="7">
        <v>3.3333333333333335</v>
      </c>
      <c r="U23" s="7">
        <f>Table4[[#This Row],[Column2]]*0.001</f>
        <v>2.6000000000000002E-2</v>
      </c>
      <c r="V23" s="3">
        <f t="shared" si="0"/>
        <v>4.3697478991596645E-3</v>
      </c>
      <c r="W23" s="20">
        <v>9.8333333333333339</v>
      </c>
      <c r="X23" s="7">
        <f>Table4[[#This Row],[Column5]]*0.001</f>
        <v>6.3E-2</v>
      </c>
      <c r="Y23" s="3">
        <f>Table12[[#This Row],[Column5]]/5.95</f>
        <v>1.0588235294117647E-2</v>
      </c>
      <c r="Z23" s="7">
        <v>16.333333333333332</v>
      </c>
      <c r="AA23" s="7">
        <f>Table4[[#This Row],[Column8]]*0.001</f>
        <v>9.4E-2</v>
      </c>
      <c r="AB23" s="3">
        <f t="shared" si="1"/>
        <v>1.579831932773109E-2</v>
      </c>
    </row>
    <row r="24" spans="1:28" x14ac:dyDescent="0.4">
      <c r="A24" s="7">
        <v>3.5</v>
      </c>
      <c r="B24" s="2">
        <v>27</v>
      </c>
      <c r="C24" s="3">
        <v>4.53781512605042</v>
      </c>
      <c r="D24" s="7">
        <v>10</v>
      </c>
      <c r="E24" s="2">
        <v>63</v>
      </c>
      <c r="F24" s="3">
        <v>10.588235294117647</v>
      </c>
      <c r="G24" s="7">
        <v>16.5</v>
      </c>
      <c r="H24" s="2">
        <v>95</v>
      </c>
      <c r="I24" s="3">
        <v>15.966386554621849</v>
      </c>
      <c r="T24" s="7">
        <v>3.5</v>
      </c>
      <c r="U24" s="7">
        <f>Table4[[#This Row],[Column2]]*0.001</f>
        <v>2.7E-2</v>
      </c>
      <c r="V24" s="3">
        <f t="shared" si="0"/>
        <v>4.5378151260504198E-3</v>
      </c>
      <c r="W24" s="20">
        <v>10</v>
      </c>
      <c r="X24" s="7">
        <f>Table4[[#This Row],[Column5]]*0.001</f>
        <v>6.3E-2</v>
      </c>
      <c r="Y24" s="3">
        <f>Table12[[#This Row],[Column5]]/5.95</f>
        <v>1.0588235294117647E-2</v>
      </c>
      <c r="Z24" s="7">
        <v>16.5</v>
      </c>
      <c r="AA24" s="7">
        <f>Table4[[#This Row],[Column8]]*0.001</f>
        <v>9.5000000000000001E-2</v>
      </c>
      <c r="AB24" s="3">
        <f t="shared" si="1"/>
        <v>1.5966386554621848E-2</v>
      </c>
    </row>
    <row r="25" spans="1:28" x14ac:dyDescent="0.4">
      <c r="A25" s="7">
        <v>3.6666666666666665</v>
      </c>
      <c r="B25" s="2">
        <v>29</v>
      </c>
      <c r="C25" s="3">
        <v>4.8739495798319323</v>
      </c>
      <c r="D25" s="7">
        <v>10.166666666666666</v>
      </c>
      <c r="E25" s="2">
        <v>63</v>
      </c>
      <c r="F25" s="3">
        <v>10.588235294117647</v>
      </c>
      <c r="G25" s="7">
        <v>16.666666666666668</v>
      </c>
      <c r="H25" s="2">
        <v>95</v>
      </c>
      <c r="I25" s="3">
        <v>15.966386554621849</v>
      </c>
      <c r="T25" s="7">
        <v>3.6666666666666665</v>
      </c>
      <c r="U25" s="7">
        <f>Table4[[#This Row],[Column2]]*0.001</f>
        <v>2.9000000000000001E-2</v>
      </c>
      <c r="V25" s="3">
        <f t="shared" si="0"/>
        <v>4.8739495798319332E-3</v>
      </c>
      <c r="W25" s="20">
        <v>10.166666666666666</v>
      </c>
      <c r="X25" s="7">
        <f>Table4[[#This Row],[Column5]]*0.001</f>
        <v>6.3E-2</v>
      </c>
      <c r="Y25" s="3">
        <f>Table12[[#This Row],[Column5]]/5.95</f>
        <v>1.0588235294117647E-2</v>
      </c>
      <c r="Z25" s="7">
        <v>16.666666666666668</v>
      </c>
      <c r="AA25" s="7">
        <f>Table4[[#This Row],[Column8]]*0.001</f>
        <v>9.5000000000000001E-2</v>
      </c>
      <c r="AB25" s="3">
        <f t="shared" si="1"/>
        <v>1.5966386554621848E-2</v>
      </c>
    </row>
    <row r="26" spans="1:28" x14ac:dyDescent="0.4">
      <c r="A26" s="7">
        <v>3.8333333333333335</v>
      </c>
      <c r="B26" s="2">
        <v>30</v>
      </c>
      <c r="C26" s="3">
        <v>5.0420168067226889</v>
      </c>
      <c r="D26" s="7">
        <v>10.333333333333334</v>
      </c>
      <c r="E26" s="2">
        <v>63</v>
      </c>
      <c r="F26" s="3">
        <v>10.588235294117647</v>
      </c>
      <c r="G26" s="7">
        <v>16.833333333333332</v>
      </c>
      <c r="H26" s="2">
        <v>96</v>
      </c>
      <c r="I26" s="3">
        <v>16.134453781512605</v>
      </c>
      <c r="T26" s="7">
        <v>3.8333333333333335</v>
      </c>
      <c r="U26" s="7">
        <f>Table4[[#This Row],[Column2]]*0.001</f>
        <v>0.03</v>
      </c>
      <c r="V26" s="3">
        <f t="shared" si="0"/>
        <v>5.0420168067226885E-3</v>
      </c>
      <c r="W26" s="20">
        <v>10.333333333333334</v>
      </c>
      <c r="X26" s="7">
        <f>Table4[[#This Row],[Column5]]*0.001</f>
        <v>6.3E-2</v>
      </c>
      <c r="Y26" s="3">
        <f>Table12[[#This Row],[Column5]]/5.95</f>
        <v>1.0588235294117647E-2</v>
      </c>
      <c r="Z26" s="7">
        <v>16.833333333333332</v>
      </c>
      <c r="AA26" s="7">
        <f>Table4[[#This Row],[Column8]]*0.001</f>
        <v>9.6000000000000002E-2</v>
      </c>
      <c r="AB26" s="3">
        <f t="shared" si="1"/>
        <v>1.6134453781512605E-2</v>
      </c>
    </row>
    <row r="27" spans="1:28" x14ac:dyDescent="0.4">
      <c r="A27" s="7">
        <v>4</v>
      </c>
      <c r="B27" s="2">
        <v>30</v>
      </c>
      <c r="C27" s="3">
        <v>5.0420168067226889</v>
      </c>
      <c r="D27" s="7">
        <v>10.5</v>
      </c>
      <c r="E27" s="2">
        <v>67</v>
      </c>
      <c r="F27" s="3">
        <v>11.260504201680671</v>
      </c>
      <c r="G27" s="7">
        <v>17</v>
      </c>
      <c r="H27" s="2">
        <v>97</v>
      </c>
      <c r="I27" s="3">
        <v>16.30252100840336</v>
      </c>
      <c r="T27" s="7">
        <v>4</v>
      </c>
      <c r="U27" s="7">
        <f>Table4[[#This Row],[Column2]]*0.001</f>
        <v>0.03</v>
      </c>
      <c r="V27" s="3">
        <f t="shared" si="0"/>
        <v>5.0420168067226885E-3</v>
      </c>
      <c r="W27" s="20">
        <v>10.5</v>
      </c>
      <c r="X27" s="7">
        <f>Table4[[#This Row],[Column5]]*0.001</f>
        <v>6.7000000000000004E-2</v>
      </c>
      <c r="Y27" s="3">
        <f>Table12[[#This Row],[Column5]]/5.95</f>
        <v>1.1260504201680673E-2</v>
      </c>
      <c r="Z27" s="7">
        <v>17</v>
      </c>
      <c r="AA27" s="7">
        <f>Table4[[#This Row],[Column8]]*0.001</f>
        <v>9.7000000000000003E-2</v>
      </c>
      <c r="AB27" s="3">
        <f t="shared" si="1"/>
        <v>1.6302521008403362E-2</v>
      </c>
    </row>
    <row r="28" spans="1:28" x14ac:dyDescent="0.4">
      <c r="A28" s="7">
        <v>4.166666666666667</v>
      </c>
      <c r="B28" s="2">
        <v>30</v>
      </c>
      <c r="C28" s="3">
        <v>5.0420168067226889</v>
      </c>
      <c r="D28" s="7">
        <v>10.666666666666666</v>
      </c>
      <c r="E28" s="2">
        <v>68</v>
      </c>
      <c r="F28" s="3">
        <v>11.428571428571429</v>
      </c>
      <c r="G28" s="7">
        <v>17.166666666666668</v>
      </c>
      <c r="H28" s="2">
        <v>101</v>
      </c>
      <c r="I28" s="3">
        <v>16.974789915966387</v>
      </c>
      <c r="T28" s="7">
        <v>4.166666666666667</v>
      </c>
      <c r="U28" s="7">
        <f>Table4[[#This Row],[Column2]]*0.001</f>
        <v>0.03</v>
      </c>
      <c r="V28" s="3">
        <f t="shared" si="0"/>
        <v>5.0420168067226885E-3</v>
      </c>
      <c r="W28" s="20">
        <v>10.666666666666666</v>
      </c>
      <c r="X28" s="7">
        <f>Table4[[#This Row],[Column5]]*0.001</f>
        <v>6.8000000000000005E-2</v>
      </c>
      <c r="Y28" s="3">
        <f>Table12[[#This Row],[Column5]]/5.95</f>
        <v>1.1428571428571429E-2</v>
      </c>
      <c r="Z28" s="7">
        <v>17.166666666666668</v>
      </c>
      <c r="AA28" s="7">
        <f>Table4[[#This Row],[Column8]]*0.001</f>
        <v>0.10100000000000001</v>
      </c>
      <c r="AB28" s="3">
        <f t="shared" si="1"/>
        <v>1.6974789915966387E-2</v>
      </c>
    </row>
    <row r="29" spans="1:28" x14ac:dyDescent="0.4">
      <c r="A29" s="7">
        <v>4.333333333333333</v>
      </c>
      <c r="B29" s="2">
        <v>30</v>
      </c>
      <c r="C29" s="3">
        <v>5.0420168067226889</v>
      </c>
      <c r="D29" s="7">
        <v>10.833333333333334</v>
      </c>
      <c r="E29" s="2">
        <v>69</v>
      </c>
      <c r="F29" s="3">
        <v>11.596638655462185</v>
      </c>
      <c r="G29" s="7">
        <v>17.333333333333332</v>
      </c>
      <c r="H29" s="2">
        <v>101</v>
      </c>
      <c r="I29" s="3">
        <v>16.974789915966387</v>
      </c>
      <c r="T29" s="7">
        <v>4.333333333333333</v>
      </c>
      <c r="U29" s="7">
        <f>Table4[[#This Row],[Column2]]*0.001</f>
        <v>0.03</v>
      </c>
      <c r="V29" s="3">
        <f t="shared" si="0"/>
        <v>5.0420168067226885E-3</v>
      </c>
      <c r="W29" s="20">
        <v>10.833333333333334</v>
      </c>
      <c r="X29" s="7">
        <f>Table4[[#This Row],[Column5]]*0.001</f>
        <v>6.9000000000000006E-2</v>
      </c>
      <c r="Y29" s="3">
        <f>Table12[[#This Row],[Column5]]/5.95</f>
        <v>1.1596638655462186E-2</v>
      </c>
      <c r="Z29" s="7">
        <v>17.333333333333332</v>
      </c>
      <c r="AA29" s="7">
        <f>Table4[[#This Row],[Column8]]*0.001</f>
        <v>0.10100000000000001</v>
      </c>
      <c r="AB29" s="3">
        <f t="shared" si="1"/>
        <v>1.6974789915966387E-2</v>
      </c>
    </row>
    <row r="30" spans="1:28" x14ac:dyDescent="0.4">
      <c r="A30" s="7">
        <v>4.5</v>
      </c>
      <c r="B30" s="2">
        <v>30</v>
      </c>
      <c r="C30" s="3">
        <v>5.0420168067226889</v>
      </c>
      <c r="D30" s="7">
        <v>11</v>
      </c>
      <c r="E30" s="2">
        <v>69</v>
      </c>
      <c r="F30" s="3">
        <v>11.596638655462185</v>
      </c>
      <c r="G30" s="7">
        <v>17.5</v>
      </c>
      <c r="H30" s="2">
        <v>101</v>
      </c>
      <c r="I30" s="3">
        <v>16.974789915966387</v>
      </c>
      <c r="T30" s="7">
        <v>4.5</v>
      </c>
      <c r="U30" s="7">
        <f>Table4[[#This Row],[Column2]]*0.001</f>
        <v>0.03</v>
      </c>
      <c r="V30" s="3">
        <f t="shared" si="0"/>
        <v>5.0420168067226885E-3</v>
      </c>
      <c r="W30" s="20">
        <v>11</v>
      </c>
      <c r="X30" s="7">
        <f>Table4[[#This Row],[Column5]]*0.001</f>
        <v>6.9000000000000006E-2</v>
      </c>
      <c r="Y30" s="3">
        <f>Table12[[#This Row],[Column5]]/5.95</f>
        <v>1.1596638655462186E-2</v>
      </c>
      <c r="Z30" s="7">
        <v>17.5</v>
      </c>
      <c r="AA30" s="7">
        <f>Table4[[#This Row],[Column8]]*0.001</f>
        <v>0.10100000000000001</v>
      </c>
      <c r="AB30" s="3">
        <f t="shared" si="1"/>
        <v>1.6974789915966387E-2</v>
      </c>
    </row>
    <row r="31" spans="1:28" x14ac:dyDescent="0.4">
      <c r="A31" s="7">
        <v>4.666666666666667</v>
      </c>
      <c r="B31" s="2">
        <v>30</v>
      </c>
      <c r="C31" s="3">
        <v>5.0420168067226889</v>
      </c>
      <c r="D31" s="7">
        <v>11.166666666666666</v>
      </c>
      <c r="E31" s="2">
        <v>69</v>
      </c>
      <c r="F31" s="3">
        <v>11.596638655462185</v>
      </c>
      <c r="G31" s="7">
        <v>17.666666666666668</v>
      </c>
      <c r="H31" s="2">
        <v>101</v>
      </c>
      <c r="I31" s="3">
        <v>16.974789915966387</v>
      </c>
      <c r="T31" s="7">
        <v>4.666666666666667</v>
      </c>
      <c r="U31" s="7">
        <f>Table4[[#This Row],[Column2]]*0.001</f>
        <v>0.03</v>
      </c>
      <c r="V31" s="3">
        <f t="shared" si="0"/>
        <v>5.0420168067226885E-3</v>
      </c>
      <c r="W31" s="20">
        <v>11.166666666666666</v>
      </c>
      <c r="X31" s="7">
        <f>Table4[[#This Row],[Column5]]*0.001</f>
        <v>6.9000000000000006E-2</v>
      </c>
      <c r="Y31" s="3">
        <f>Table12[[#This Row],[Column5]]/5.95</f>
        <v>1.1596638655462186E-2</v>
      </c>
      <c r="Z31" s="7">
        <v>17.666666666666668</v>
      </c>
      <c r="AA31" s="7">
        <f>Table4[[#This Row],[Column8]]*0.001</f>
        <v>0.10100000000000001</v>
      </c>
      <c r="AB31" s="3">
        <f t="shared" si="1"/>
        <v>1.6974789915966387E-2</v>
      </c>
    </row>
    <row r="32" spans="1:28" x14ac:dyDescent="0.4">
      <c r="A32" s="7">
        <v>4.833333333333333</v>
      </c>
      <c r="B32" s="2">
        <v>30</v>
      </c>
      <c r="C32" s="3">
        <v>5.0420168067226889</v>
      </c>
      <c r="D32" s="7">
        <v>11.333333333333334</v>
      </c>
      <c r="E32" s="2">
        <v>69</v>
      </c>
      <c r="F32" s="3">
        <v>11.596638655462185</v>
      </c>
      <c r="G32" s="7">
        <v>17.833333333333332</v>
      </c>
      <c r="H32" s="2">
        <v>102</v>
      </c>
      <c r="I32" s="3">
        <v>17.142857142857142</v>
      </c>
      <c r="T32" s="7">
        <v>4.833333333333333</v>
      </c>
      <c r="U32" s="7">
        <f>Table4[[#This Row],[Column2]]*0.001</f>
        <v>0.03</v>
      </c>
      <c r="V32" s="3">
        <f t="shared" si="0"/>
        <v>5.0420168067226885E-3</v>
      </c>
      <c r="W32" s="20">
        <v>11.333333333333334</v>
      </c>
      <c r="X32" s="7">
        <f>Table4[[#This Row],[Column5]]*0.001</f>
        <v>6.9000000000000006E-2</v>
      </c>
      <c r="Y32" s="3">
        <f>Table12[[#This Row],[Column5]]/5.95</f>
        <v>1.1596638655462186E-2</v>
      </c>
      <c r="Z32" s="7">
        <v>17.833333333333332</v>
      </c>
      <c r="AA32" s="7">
        <f>Table4[[#This Row],[Column8]]*0.001</f>
        <v>0.10200000000000001</v>
      </c>
      <c r="AB32" s="3">
        <f t="shared" si="1"/>
        <v>1.7142857142857144E-2</v>
      </c>
    </row>
    <row r="33" spans="1:28" x14ac:dyDescent="0.4">
      <c r="A33" s="7">
        <v>5</v>
      </c>
      <c r="B33" s="2">
        <v>30</v>
      </c>
      <c r="C33" s="3">
        <v>5.0420168067226889</v>
      </c>
      <c r="D33" s="7">
        <v>11.5</v>
      </c>
      <c r="E33" s="2">
        <v>69</v>
      </c>
      <c r="F33" s="3">
        <v>11.596638655462185</v>
      </c>
      <c r="G33" s="7">
        <v>18</v>
      </c>
      <c r="H33" s="2">
        <v>108</v>
      </c>
      <c r="I33" s="3">
        <v>18.15126050420168</v>
      </c>
      <c r="T33" s="7">
        <v>5</v>
      </c>
      <c r="U33" s="7">
        <f>Table4[[#This Row],[Column2]]*0.001</f>
        <v>0.03</v>
      </c>
      <c r="V33" s="3">
        <f t="shared" si="0"/>
        <v>5.0420168067226885E-3</v>
      </c>
      <c r="W33" s="20">
        <v>11.5</v>
      </c>
      <c r="X33" s="7">
        <f>Table4[[#This Row],[Column5]]*0.001</f>
        <v>6.9000000000000006E-2</v>
      </c>
      <c r="Y33" s="3">
        <f>Table12[[#This Row],[Column5]]/5.95</f>
        <v>1.1596638655462186E-2</v>
      </c>
      <c r="Z33" s="7">
        <v>18</v>
      </c>
      <c r="AA33" s="7">
        <f>Table4[[#This Row],[Column8]]*0.001</f>
        <v>0.108</v>
      </c>
      <c r="AB33" s="3">
        <f t="shared" si="1"/>
        <v>1.8151260504201679E-2</v>
      </c>
    </row>
    <row r="34" spans="1:28" x14ac:dyDescent="0.4">
      <c r="A34" s="7">
        <v>5.166666666666667</v>
      </c>
      <c r="B34" s="2">
        <v>32</v>
      </c>
      <c r="C34" s="3">
        <v>5.3781512605042012</v>
      </c>
      <c r="D34" s="7">
        <v>11.666666666666666</v>
      </c>
      <c r="E34" s="2">
        <v>71</v>
      </c>
      <c r="F34" s="3">
        <v>11.932773109243698</v>
      </c>
      <c r="G34" s="7">
        <v>18.166666666666668</v>
      </c>
      <c r="H34" s="2">
        <v>108</v>
      </c>
      <c r="I34" s="3">
        <v>18.15126050420168</v>
      </c>
      <c r="T34" s="7">
        <v>5.166666666666667</v>
      </c>
      <c r="U34" s="7">
        <f>Table4[[#This Row],[Column2]]*0.001</f>
        <v>3.2000000000000001E-2</v>
      </c>
      <c r="V34" s="3">
        <f t="shared" si="0"/>
        <v>5.3781512605042018E-3</v>
      </c>
      <c r="W34" s="20">
        <v>11.666666666666666</v>
      </c>
      <c r="X34" s="7">
        <f>Table4[[#This Row],[Column5]]*0.001</f>
        <v>7.1000000000000008E-2</v>
      </c>
      <c r="Y34" s="3">
        <f>Table12[[#This Row],[Column5]]/5.95</f>
        <v>1.1932773109243698E-2</v>
      </c>
      <c r="Z34" s="7">
        <v>18.166666666666668</v>
      </c>
      <c r="AA34" s="7">
        <f>Table4[[#This Row],[Column8]]*0.001</f>
        <v>0.108</v>
      </c>
      <c r="AB34" s="3">
        <f t="shared" si="1"/>
        <v>1.8151260504201679E-2</v>
      </c>
    </row>
    <row r="35" spans="1:28" x14ac:dyDescent="0.4">
      <c r="A35" s="7">
        <v>5.333333333333333</v>
      </c>
      <c r="B35" s="2">
        <v>32</v>
      </c>
      <c r="C35" s="3">
        <v>5.3781512605042012</v>
      </c>
      <c r="D35" s="7">
        <v>11.833333333333334</v>
      </c>
      <c r="E35" s="2">
        <v>72</v>
      </c>
      <c r="F35" s="3">
        <v>12.100840336134453</v>
      </c>
      <c r="G35" s="7">
        <v>18.333333333333332</v>
      </c>
      <c r="H35" s="2">
        <v>109</v>
      </c>
      <c r="I35" s="3">
        <v>18.319327731092436</v>
      </c>
      <c r="T35" s="7">
        <v>5.333333333333333</v>
      </c>
      <c r="U35" s="7">
        <f>Table4[[#This Row],[Column2]]*0.001</f>
        <v>3.2000000000000001E-2</v>
      </c>
      <c r="V35" s="3">
        <f t="shared" si="0"/>
        <v>5.3781512605042018E-3</v>
      </c>
      <c r="W35" s="20">
        <v>11.833333333333334</v>
      </c>
      <c r="X35" s="7">
        <f>Table4[[#This Row],[Column5]]*0.001</f>
        <v>7.2000000000000008E-2</v>
      </c>
      <c r="Y35" s="3">
        <f>Table12[[#This Row],[Column5]]/5.95</f>
        <v>1.2100840336134455E-2</v>
      </c>
      <c r="Z35" s="7">
        <v>18.333333333333332</v>
      </c>
      <c r="AA35" s="7">
        <f>Table4[[#This Row],[Column8]]*0.001</f>
        <v>0.109</v>
      </c>
      <c r="AB35" s="3">
        <f t="shared" si="1"/>
        <v>1.8319327731092436E-2</v>
      </c>
    </row>
    <row r="36" spans="1:28" x14ac:dyDescent="0.4">
      <c r="A36" s="7">
        <v>5.5</v>
      </c>
      <c r="B36" s="2">
        <v>39</v>
      </c>
      <c r="C36" s="3">
        <v>6.5546218487394956</v>
      </c>
      <c r="D36" s="7">
        <v>12</v>
      </c>
      <c r="E36" s="2">
        <v>72</v>
      </c>
      <c r="F36" s="3">
        <v>12.100840336134453</v>
      </c>
      <c r="G36" s="7">
        <v>18.5</v>
      </c>
      <c r="H36" s="2">
        <v>109</v>
      </c>
      <c r="I36" s="3">
        <v>18.319327731092436</v>
      </c>
      <c r="T36" s="7">
        <v>5.5</v>
      </c>
      <c r="U36" s="7">
        <f>Table4[[#This Row],[Column2]]*0.001</f>
        <v>3.9E-2</v>
      </c>
      <c r="V36" s="3">
        <f t="shared" si="0"/>
        <v>6.5546218487394954E-3</v>
      </c>
      <c r="W36" s="20">
        <v>12</v>
      </c>
      <c r="X36" s="7">
        <f>Table4[[#This Row],[Column5]]*0.001</f>
        <v>7.2000000000000008E-2</v>
      </c>
      <c r="Y36" s="3">
        <f>Table12[[#This Row],[Column5]]/5.95</f>
        <v>1.2100840336134455E-2</v>
      </c>
      <c r="Z36" s="7">
        <v>18.5</v>
      </c>
      <c r="AA36" s="7">
        <f>Table4[[#This Row],[Column8]]*0.001</f>
        <v>0.109</v>
      </c>
      <c r="AB36" s="3">
        <f t="shared" si="1"/>
        <v>1.8319327731092436E-2</v>
      </c>
    </row>
    <row r="37" spans="1:28" x14ac:dyDescent="0.4">
      <c r="A37" s="7">
        <v>5.666666666666667</v>
      </c>
      <c r="B37" s="2">
        <v>39</v>
      </c>
      <c r="C37" s="3">
        <v>6.5546218487394956</v>
      </c>
      <c r="D37" s="7">
        <v>12.166666666666666</v>
      </c>
      <c r="E37" s="2">
        <v>72</v>
      </c>
      <c r="F37" s="3">
        <v>12.100840336134453</v>
      </c>
      <c r="G37" s="7">
        <v>18.666666666666668</v>
      </c>
      <c r="H37" s="2">
        <v>109</v>
      </c>
      <c r="I37" s="3">
        <v>18.319327731092436</v>
      </c>
      <c r="T37" s="7">
        <v>5.666666666666667</v>
      </c>
      <c r="U37" s="7">
        <f>Table4[[#This Row],[Column2]]*0.001</f>
        <v>3.9E-2</v>
      </c>
      <c r="V37" s="3">
        <f t="shared" si="0"/>
        <v>6.5546218487394954E-3</v>
      </c>
      <c r="W37" s="20">
        <v>12.166666666666666</v>
      </c>
      <c r="X37" s="7">
        <f>Table4[[#This Row],[Column5]]*0.001</f>
        <v>7.2000000000000008E-2</v>
      </c>
      <c r="Y37" s="3">
        <f>Table12[[#This Row],[Column5]]/5.95</f>
        <v>1.2100840336134455E-2</v>
      </c>
      <c r="Z37" s="7">
        <v>18.666666666666668</v>
      </c>
      <c r="AA37" s="7">
        <f>Table4[[#This Row],[Column8]]*0.001</f>
        <v>0.109</v>
      </c>
      <c r="AB37" s="3">
        <f t="shared" si="1"/>
        <v>1.8319327731092436E-2</v>
      </c>
    </row>
    <row r="38" spans="1:28" x14ac:dyDescent="0.4">
      <c r="A38" s="7">
        <v>5.833333333333333</v>
      </c>
      <c r="B38" s="2">
        <v>39</v>
      </c>
      <c r="C38" s="3">
        <v>6.5546218487394956</v>
      </c>
      <c r="D38" s="7">
        <v>12.333333333333334</v>
      </c>
      <c r="E38" s="2">
        <v>72</v>
      </c>
      <c r="F38" s="3">
        <v>12.100840336134453</v>
      </c>
      <c r="G38" s="7">
        <v>18.833333333333332</v>
      </c>
      <c r="H38" s="2">
        <v>113</v>
      </c>
      <c r="I38" s="3">
        <v>18.991596638655462</v>
      </c>
      <c r="T38" s="7">
        <v>5.833333333333333</v>
      </c>
      <c r="U38" s="7">
        <f>Table4[[#This Row],[Column2]]*0.001</f>
        <v>3.9E-2</v>
      </c>
      <c r="V38" s="3">
        <f t="shared" si="0"/>
        <v>6.5546218487394954E-3</v>
      </c>
      <c r="W38" s="20">
        <v>12.333333333333334</v>
      </c>
      <c r="X38" s="7">
        <f>Table4[[#This Row],[Column5]]*0.001</f>
        <v>7.2000000000000008E-2</v>
      </c>
      <c r="Y38" s="3">
        <f>Table12[[#This Row],[Column5]]/5.95</f>
        <v>1.2100840336134455E-2</v>
      </c>
      <c r="Z38" s="7">
        <v>18.833333333333332</v>
      </c>
      <c r="AA38" s="7">
        <f>Table4[[#This Row],[Column8]]*0.001</f>
        <v>0.113</v>
      </c>
      <c r="AB38" s="3">
        <f t="shared" si="1"/>
        <v>1.8991596638655461E-2</v>
      </c>
    </row>
    <row r="39" spans="1:28" x14ac:dyDescent="0.4">
      <c r="A39" s="7">
        <v>6</v>
      </c>
      <c r="B39" s="2">
        <v>39</v>
      </c>
      <c r="C39" s="3">
        <v>6.5546218487394956</v>
      </c>
      <c r="D39" s="7">
        <v>12.5</v>
      </c>
      <c r="E39" s="2">
        <v>72</v>
      </c>
      <c r="F39" s="3">
        <v>12.100840336134453</v>
      </c>
      <c r="G39" s="7">
        <v>19</v>
      </c>
      <c r="H39" s="2">
        <v>113</v>
      </c>
      <c r="I39" s="3">
        <v>18.991596638655462</v>
      </c>
      <c r="T39" s="7">
        <v>6</v>
      </c>
      <c r="U39" s="7">
        <f>Table4[[#This Row],[Column2]]*0.001</f>
        <v>3.9E-2</v>
      </c>
      <c r="V39" s="3">
        <f t="shared" si="0"/>
        <v>6.5546218487394954E-3</v>
      </c>
      <c r="W39" s="20">
        <v>12.5</v>
      </c>
      <c r="X39" s="7">
        <f>Table4[[#This Row],[Column5]]*0.001</f>
        <v>7.2000000000000008E-2</v>
      </c>
      <c r="Y39" s="3">
        <f>Table12[[#This Row],[Column5]]/5.95</f>
        <v>1.2100840336134455E-2</v>
      </c>
      <c r="Z39" s="7">
        <v>19</v>
      </c>
      <c r="AA39" s="7">
        <f>Table4[[#This Row],[Column8]]*0.001</f>
        <v>0.113</v>
      </c>
      <c r="AB39" s="3">
        <f t="shared" si="1"/>
        <v>1.8991596638655461E-2</v>
      </c>
    </row>
    <row r="40" spans="1:28" x14ac:dyDescent="0.4">
      <c r="A40" s="7">
        <v>6.166666666666667</v>
      </c>
      <c r="B40" s="2">
        <v>39</v>
      </c>
      <c r="C40" s="3">
        <v>6.5546218487394956</v>
      </c>
      <c r="D40" s="7">
        <v>12.666666666666666</v>
      </c>
      <c r="E40" s="2">
        <v>74</v>
      </c>
      <c r="F40" s="3">
        <v>12.436974789915967</v>
      </c>
      <c r="G40" s="7">
        <v>19.166666666666668</v>
      </c>
      <c r="H40" s="2">
        <v>119</v>
      </c>
      <c r="I40" s="3">
        <v>20</v>
      </c>
      <c r="T40" s="7">
        <v>6.166666666666667</v>
      </c>
      <c r="U40" s="7">
        <f>Table4[[#This Row],[Column2]]*0.001</f>
        <v>3.9E-2</v>
      </c>
      <c r="V40" s="3">
        <f t="shared" si="0"/>
        <v>6.5546218487394954E-3</v>
      </c>
      <c r="W40" s="20">
        <v>12.666666666666666</v>
      </c>
      <c r="X40" s="7">
        <f>Table4[[#This Row],[Column5]]*0.001</f>
        <v>7.3999999999999996E-2</v>
      </c>
      <c r="Y40" s="3">
        <f>Table12[[#This Row],[Column5]]/5.95</f>
        <v>1.2436974789915966E-2</v>
      </c>
      <c r="Z40" s="7">
        <v>19.166666666666668</v>
      </c>
      <c r="AA40" s="7">
        <f>Table4[[#This Row],[Column8]]*0.001</f>
        <v>0.11900000000000001</v>
      </c>
      <c r="AB40" s="3">
        <f t="shared" si="1"/>
        <v>0.02</v>
      </c>
    </row>
    <row r="41" spans="1:28" x14ac:dyDescent="0.4">
      <c r="A41" s="7">
        <v>6.333333333333333</v>
      </c>
      <c r="B41" s="2">
        <v>39</v>
      </c>
      <c r="C41" s="3">
        <v>6.5546218487394956</v>
      </c>
      <c r="D41" s="7">
        <v>12.833333333333334</v>
      </c>
      <c r="E41" s="2">
        <v>78</v>
      </c>
      <c r="F41" s="3">
        <v>13.109243697478991</v>
      </c>
      <c r="G41" s="7">
        <v>19.333333333333332</v>
      </c>
      <c r="H41" s="2">
        <v>119</v>
      </c>
      <c r="I41" s="3">
        <v>20</v>
      </c>
      <c r="T41" s="7">
        <v>6.333333333333333</v>
      </c>
      <c r="U41" s="7">
        <f>Table4[[#This Row],[Column2]]*0.001</f>
        <v>3.9E-2</v>
      </c>
      <c r="V41" s="3">
        <f t="shared" si="0"/>
        <v>6.5546218487394954E-3</v>
      </c>
      <c r="W41" s="20">
        <v>12.833333333333334</v>
      </c>
      <c r="X41" s="7">
        <f>Table4[[#This Row],[Column5]]*0.001</f>
        <v>7.8E-2</v>
      </c>
      <c r="Y41" s="3">
        <f>Table12[[#This Row],[Column5]]/5.95</f>
        <v>1.3109243697478991E-2</v>
      </c>
      <c r="Z41" s="7">
        <v>19.333333333333332</v>
      </c>
      <c r="AA41" s="7">
        <f>Table4[[#This Row],[Column8]]*0.001</f>
        <v>0.11900000000000001</v>
      </c>
      <c r="AB41" s="3">
        <f t="shared" si="1"/>
        <v>0.02</v>
      </c>
    </row>
    <row r="42" spans="1:28" x14ac:dyDescent="0.4">
      <c r="A42" s="11">
        <v>19.5</v>
      </c>
      <c r="B42" s="6">
        <v>119</v>
      </c>
      <c r="C42" s="12">
        <v>20</v>
      </c>
      <c r="D42" s="11">
        <v>26</v>
      </c>
      <c r="E42" s="6">
        <v>173</v>
      </c>
      <c r="F42" s="12">
        <v>29.07563025210084</v>
      </c>
      <c r="G42" s="11">
        <v>32.5</v>
      </c>
      <c r="H42" s="6">
        <v>256</v>
      </c>
      <c r="I42" s="12">
        <v>43.02521008403361</v>
      </c>
      <c r="T42" s="7">
        <v>19.5</v>
      </c>
      <c r="U42" s="7">
        <f>Table4[[#This Row],[Column2]]*0.001</f>
        <v>0.11900000000000001</v>
      </c>
      <c r="V42" s="3">
        <f t="shared" si="0"/>
        <v>0.02</v>
      </c>
      <c r="W42" s="20">
        <v>26</v>
      </c>
      <c r="X42" s="7">
        <f>Table4[[#This Row],[Column5]]*0.001</f>
        <v>0.17300000000000001</v>
      </c>
      <c r="Y42" s="3">
        <f>Table12[[#This Row],[Column5]]/5.95</f>
        <v>2.9075630252100842E-2</v>
      </c>
      <c r="Z42" s="7">
        <v>32.5</v>
      </c>
      <c r="AA42" s="7">
        <f>Table4[[#This Row],[Column8]]*0.001</f>
        <v>0.25600000000000001</v>
      </c>
      <c r="AB42" s="3">
        <f t="shared" si="1"/>
        <v>4.3025210084033615E-2</v>
      </c>
    </row>
    <row r="43" spans="1:28" x14ac:dyDescent="0.4">
      <c r="A43" s="9">
        <v>19.666666666666668</v>
      </c>
      <c r="B43" s="5">
        <v>124</v>
      </c>
      <c r="C43" s="10">
        <v>20.840336134453782</v>
      </c>
      <c r="D43" s="9">
        <v>26.166666666666668</v>
      </c>
      <c r="E43" s="5">
        <v>175</v>
      </c>
      <c r="F43" s="10">
        <v>29.411764705882351</v>
      </c>
      <c r="G43" s="9">
        <v>32.666666666666664</v>
      </c>
      <c r="H43" s="5">
        <v>260</v>
      </c>
      <c r="I43" s="10">
        <v>43.69747899159664</v>
      </c>
      <c r="T43" s="7">
        <v>19.666666666666668</v>
      </c>
      <c r="U43" s="7">
        <f>Table4[[#This Row],[Column2]]*0.001</f>
        <v>0.124</v>
      </c>
      <c r="V43" s="3">
        <f t="shared" si="0"/>
        <v>2.0840336134453782E-2</v>
      </c>
      <c r="W43" s="20">
        <v>26.166666666666668</v>
      </c>
      <c r="X43" s="7">
        <f>Table4[[#This Row],[Column5]]*0.001</f>
        <v>0.17500000000000002</v>
      </c>
      <c r="Y43" s="3">
        <f>Table12[[#This Row],[Column5]]/5.95</f>
        <v>2.9411764705882356E-2</v>
      </c>
      <c r="Z43" s="7">
        <v>32.666666666666664</v>
      </c>
      <c r="AA43" s="7">
        <f>Table4[[#This Row],[Column8]]*0.001</f>
        <v>0.26</v>
      </c>
      <c r="AB43" s="3">
        <f t="shared" si="1"/>
        <v>4.3697478991596636E-2</v>
      </c>
    </row>
    <row r="44" spans="1:28" x14ac:dyDescent="0.4">
      <c r="A44" s="11">
        <v>19.833333333333332</v>
      </c>
      <c r="B44" s="6">
        <v>127</v>
      </c>
      <c r="C44" s="12">
        <v>21.344537815126049</v>
      </c>
      <c r="D44" s="11">
        <v>26.333333333333332</v>
      </c>
      <c r="E44" s="6">
        <v>182</v>
      </c>
      <c r="F44" s="12">
        <v>30.588235294117645</v>
      </c>
      <c r="G44" s="11">
        <v>32.833333333333336</v>
      </c>
      <c r="H44" s="6">
        <v>263</v>
      </c>
      <c r="I44" s="12">
        <v>44.201680672268907</v>
      </c>
      <c r="T44" s="7">
        <v>19.833333333333332</v>
      </c>
      <c r="U44" s="7">
        <f>Table4[[#This Row],[Column2]]*0.001</f>
        <v>0.127</v>
      </c>
      <c r="V44" s="3">
        <f t="shared" si="0"/>
        <v>2.134453781512605E-2</v>
      </c>
      <c r="W44" s="20">
        <v>26.333333333333332</v>
      </c>
      <c r="X44" s="7">
        <f>Table4[[#This Row],[Column5]]*0.001</f>
        <v>0.182</v>
      </c>
      <c r="Y44" s="3">
        <f>Table12[[#This Row],[Column5]]/5.95</f>
        <v>3.0588235294117645E-2</v>
      </c>
      <c r="Z44" s="7">
        <v>32.833333333333336</v>
      </c>
      <c r="AA44" s="7">
        <f>Table4[[#This Row],[Column8]]*0.001</f>
        <v>0.26300000000000001</v>
      </c>
      <c r="AB44" s="3">
        <f t="shared" si="1"/>
        <v>4.4201680672268907E-2</v>
      </c>
    </row>
    <row r="45" spans="1:28" x14ac:dyDescent="0.4">
      <c r="A45" s="9">
        <v>20</v>
      </c>
      <c r="B45" s="5">
        <v>127</v>
      </c>
      <c r="C45" s="10">
        <v>21.344537815126049</v>
      </c>
      <c r="D45" s="9">
        <v>26.5</v>
      </c>
      <c r="E45" s="5">
        <v>182</v>
      </c>
      <c r="F45" s="10">
        <v>30.588235294117645</v>
      </c>
      <c r="G45" s="9">
        <v>33</v>
      </c>
      <c r="H45" s="5">
        <v>264</v>
      </c>
      <c r="I45" s="10">
        <v>44.369747899159663</v>
      </c>
      <c r="T45" s="7">
        <v>20</v>
      </c>
      <c r="U45" s="7">
        <f>Table4[[#This Row],[Column2]]*0.001</f>
        <v>0.127</v>
      </c>
      <c r="V45" s="3">
        <f t="shared" si="0"/>
        <v>2.134453781512605E-2</v>
      </c>
      <c r="W45" s="20">
        <v>26.5</v>
      </c>
      <c r="X45" s="7">
        <f>Table4[[#This Row],[Column5]]*0.001</f>
        <v>0.182</v>
      </c>
      <c r="Y45" s="3">
        <f>Table12[[#This Row],[Column5]]/5.95</f>
        <v>3.0588235294117645E-2</v>
      </c>
      <c r="Z45" s="7">
        <v>33</v>
      </c>
      <c r="AA45" s="7">
        <f>Table4[[#This Row],[Column8]]*0.001</f>
        <v>0.26400000000000001</v>
      </c>
      <c r="AB45" s="3">
        <f t="shared" si="1"/>
        <v>4.4369747899159664E-2</v>
      </c>
    </row>
    <row r="46" spans="1:28" x14ac:dyDescent="0.4">
      <c r="A46" s="11">
        <v>20.166666666666668</v>
      </c>
      <c r="B46" s="6">
        <v>128</v>
      </c>
      <c r="C46" s="12">
        <v>21.512605042016805</v>
      </c>
      <c r="D46" s="11">
        <v>26.666666666666668</v>
      </c>
      <c r="E46" s="6">
        <v>182</v>
      </c>
      <c r="F46" s="12">
        <v>30.588235294117645</v>
      </c>
      <c r="G46" s="11">
        <v>33.166666666666664</v>
      </c>
      <c r="H46" s="6">
        <v>271</v>
      </c>
      <c r="I46" s="12">
        <v>45.54621848739496</v>
      </c>
      <c r="T46" s="7">
        <v>20.166666666666668</v>
      </c>
      <c r="U46" s="7">
        <f>Table4[[#This Row],[Column2]]*0.001</f>
        <v>0.128</v>
      </c>
      <c r="V46" s="3">
        <f t="shared" si="0"/>
        <v>2.1512605042016807E-2</v>
      </c>
      <c r="W46" s="20">
        <v>26.666666666666668</v>
      </c>
      <c r="X46" s="7">
        <f>Table4[[#This Row],[Column5]]*0.001</f>
        <v>0.182</v>
      </c>
      <c r="Y46" s="3">
        <f>Table12[[#This Row],[Column5]]/5.95</f>
        <v>3.0588235294117645E-2</v>
      </c>
      <c r="Z46" s="7">
        <v>33.166666666666664</v>
      </c>
      <c r="AA46" s="7">
        <f>Table4[[#This Row],[Column8]]*0.001</f>
        <v>0.27100000000000002</v>
      </c>
      <c r="AB46" s="3">
        <f t="shared" si="1"/>
        <v>4.5546218487394957E-2</v>
      </c>
    </row>
    <row r="47" spans="1:28" x14ac:dyDescent="0.4">
      <c r="A47" s="9">
        <v>20.333333333333332</v>
      </c>
      <c r="B47" s="5">
        <v>128</v>
      </c>
      <c r="C47" s="10">
        <v>21.512605042016805</v>
      </c>
      <c r="D47" s="9">
        <v>26.833333333333332</v>
      </c>
      <c r="E47" s="5">
        <v>184</v>
      </c>
      <c r="F47" s="10">
        <v>30.92436974789916</v>
      </c>
      <c r="G47" s="9">
        <v>33.333333333333336</v>
      </c>
      <c r="H47" s="5">
        <v>275</v>
      </c>
      <c r="I47" s="10">
        <v>46.218487394957982</v>
      </c>
      <c r="T47" s="7">
        <v>20.333333333333332</v>
      </c>
      <c r="U47" s="7">
        <f>Table4[[#This Row],[Column2]]*0.001</f>
        <v>0.128</v>
      </c>
      <c r="V47" s="3">
        <f t="shared" si="0"/>
        <v>2.1512605042016807E-2</v>
      </c>
      <c r="W47" s="20">
        <v>26.833333333333332</v>
      </c>
      <c r="X47" s="7">
        <f>Table4[[#This Row],[Column5]]*0.001</f>
        <v>0.184</v>
      </c>
      <c r="Y47" s="3">
        <f>Table12[[#This Row],[Column5]]/5.95</f>
        <v>3.0924369747899159E-2</v>
      </c>
      <c r="Z47" s="7">
        <v>33.333333333333336</v>
      </c>
      <c r="AA47" s="7">
        <f>Table4[[#This Row],[Column8]]*0.001</f>
        <v>0.27500000000000002</v>
      </c>
      <c r="AB47" s="3">
        <f t="shared" si="1"/>
        <v>4.6218487394957986E-2</v>
      </c>
    </row>
    <row r="48" spans="1:28" x14ac:dyDescent="0.4">
      <c r="A48" s="11">
        <v>20.5</v>
      </c>
      <c r="B48" s="6">
        <v>130</v>
      </c>
      <c r="C48" s="12">
        <v>21.84873949579832</v>
      </c>
      <c r="D48" s="11">
        <v>27</v>
      </c>
      <c r="E48" s="6">
        <v>184</v>
      </c>
      <c r="F48" s="12">
        <v>30.92436974789916</v>
      </c>
      <c r="G48" s="11">
        <v>33.5</v>
      </c>
      <c r="H48" s="6">
        <v>276</v>
      </c>
      <c r="I48" s="12">
        <v>46.386554621848738</v>
      </c>
      <c r="T48" s="7">
        <v>20.5</v>
      </c>
      <c r="U48" s="7">
        <f>Table4[[#This Row],[Column2]]*0.001</f>
        <v>0.13</v>
      </c>
      <c r="V48" s="3">
        <f t="shared" si="0"/>
        <v>2.1848739495798318E-2</v>
      </c>
      <c r="W48" s="20">
        <v>27</v>
      </c>
      <c r="X48" s="7">
        <f>Table4[[#This Row],[Column5]]*0.001</f>
        <v>0.184</v>
      </c>
      <c r="Y48" s="3">
        <f>Table12[[#This Row],[Column5]]/5.95</f>
        <v>3.0924369747899159E-2</v>
      </c>
      <c r="Z48" s="7">
        <v>33.5</v>
      </c>
      <c r="AA48" s="7">
        <f>Table4[[#This Row],[Column8]]*0.001</f>
        <v>0.27600000000000002</v>
      </c>
      <c r="AB48" s="3">
        <f t="shared" si="1"/>
        <v>4.6386554621848743E-2</v>
      </c>
    </row>
    <row r="49" spans="1:28" x14ac:dyDescent="0.4">
      <c r="A49" s="9">
        <v>20.666666666666668</v>
      </c>
      <c r="B49" s="5">
        <v>134</v>
      </c>
      <c r="C49" s="10">
        <v>22.521008403361343</v>
      </c>
      <c r="D49" s="9">
        <v>27.166666666666668</v>
      </c>
      <c r="E49" s="5">
        <v>191</v>
      </c>
      <c r="F49" s="10">
        <v>32.100840336134453</v>
      </c>
      <c r="G49" s="9">
        <v>33.666666666666664</v>
      </c>
      <c r="H49" s="5">
        <v>276</v>
      </c>
      <c r="I49" s="10">
        <v>46.386554621848738</v>
      </c>
      <c r="T49" s="7">
        <v>20.666666666666668</v>
      </c>
      <c r="U49" s="7">
        <f>Table4[[#This Row],[Column2]]*0.001</f>
        <v>0.13400000000000001</v>
      </c>
      <c r="V49" s="3">
        <f t="shared" si="0"/>
        <v>2.2521008403361346E-2</v>
      </c>
      <c r="W49" s="20">
        <v>27.166666666666668</v>
      </c>
      <c r="X49" s="7">
        <f>Table4[[#This Row],[Column5]]*0.001</f>
        <v>0.191</v>
      </c>
      <c r="Y49" s="3">
        <f>Table12[[#This Row],[Column5]]/5.95</f>
        <v>3.2100840336134452E-2</v>
      </c>
      <c r="Z49" s="7">
        <v>33.666666666666664</v>
      </c>
      <c r="AA49" s="7">
        <f>Table4[[#This Row],[Column8]]*0.001</f>
        <v>0.27600000000000002</v>
      </c>
      <c r="AB49" s="3">
        <f t="shared" si="1"/>
        <v>4.6386554621848743E-2</v>
      </c>
    </row>
    <row r="50" spans="1:28" x14ac:dyDescent="0.4">
      <c r="A50" s="11">
        <v>20.833333333333332</v>
      </c>
      <c r="B50" s="6">
        <v>136</v>
      </c>
      <c r="C50" s="12">
        <v>22.857142857142858</v>
      </c>
      <c r="D50" s="11">
        <v>27.333333333333332</v>
      </c>
      <c r="E50" s="6">
        <v>191</v>
      </c>
      <c r="F50" s="12">
        <v>32.100840336134453</v>
      </c>
      <c r="G50" s="11">
        <v>33.833333333333336</v>
      </c>
      <c r="H50" s="6">
        <v>281</v>
      </c>
      <c r="I50" s="12">
        <v>47.226890756302517</v>
      </c>
      <c r="T50" s="7">
        <v>20.833333333333332</v>
      </c>
      <c r="U50" s="7">
        <f>Table4[[#This Row],[Column2]]*0.001</f>
        <v>0.13600000000000001</v>
      </c>
      <c r="V50" s="3">
        <f t="shared" si="0"/>
        <v>2.2857142857142857E-2</v>
      </c>
      <c r="W50" s="20">
        <v>27.333333333333332</v>
      </c>
      <c r="X50" s="7">
        <f>Table4[[#This Row],[Column5]]*0.001</f>
        <v>0.191</v>
      </c>
      <c r="Y50" s="3">
        <f>Table12[[#This Row],[Column5]]/5.95</f>
        <v>3.2100840336134452E-2</v>
      </c>
      <c r="Z50" s="7">
        <v>33.833333333333336</v>
      </c>
      <c r="AA50" s="7">
        <f>Table4[[#This Row],[Column8]]*0.001</f>
        <v>0.28100000000000003</v>
      </c>
      <c r="AB50" s="3">
        <f t="shared" si="1"/>
        <v>4.7226890756302521E-2</v>
      </c>
    </row>
    <row r="51" spans="1:28" x14ac:dyDescent="0.4">
      <c r="A51" s="9">
        <v>21</v>
      </c>
      <c r="B51" s="5">
        <v>136</v>
      </c>
      <c r="C51" s="10">
        <v>22.857142857142858</v>
      </c>
      <c r="D51" s="9">
        <v>27.5</v>
      </c>
      <c r="E51" s="5">
        <v>191</v>
      </c>
      <c r="F51" s="10">
        <v>32.100840336134453</v>
      </c>
      <c r="G51" s="9">
        <v>34</v>
      </c>
      <c r="H51" s="5">
        <v>283</v>
      </c>
      <c r="I51" s="10">
        <v>47.563025210084035</v>
      </c>
      <c r="T51" s="7">
        <v>21</v>
      </c>
      <c r="U51" s="7">
        <f>Table4[[#This Row],[Column2]]*0.001</f>
        <v>0.13600000000000001</v>
      </c>
      <c r="V51" s="3">
        <f t="shared" si="0"/>
        <v>2.2857142857142857E-2</v>
      </c>
      <c r="W51" s="20">
        <v>27.5</v>
      </c>
      <c r="X51" s="7">
        <f>Table4[[#This Row],[Column5]]*0.001</f>
        <v>0.191</v>
      </c>
      <c r="Y51" s="3">
        <f>Table12[[#This Row],[Column5]]/5.95</f>
        <v>3.2100840336134452E-2</v>
      </c>
      <c r="Z51" s="7">
        <v>34</v>
      </c>
      <c r="AA51" s="7">
        <f>Table4[[#This Row],[Column8]]*0.001</f>
        <v>0.28300000000000003</v>
      </c>
      <c r="AB51" s="3">
        <f t="shared" si="1"/>
        <v>4.7563025210084035E-2</v>
      </c>
    </row>
    <row r="52" spans="1:28" x14ac:dyDescent="0.4">
      <c r="A52" s="11">
        <v>21.166666666666668</v>
      </c>
      <c r="B52" s="6">
        <v>138</v>
      </c>
      <c r="C52" s="12">
        <v>23.193277310924369</v>
      </c>
      <c r="D52" s="11">
        <v>27.666666666666668</v>
      </c>
      <c r="E52" s="6">
        <v>191</v>
      </c>
      <c r="F52" s="12">
        <v>32.100840336134453</v>
      </c>
      <c r="G52" s="11">
        <v>34.166666666666664</v>
      </c>
      <c r="H52" s="6">
        <v>285</v>
      </c>
      <c r="I52" s="12">
        <v>47.899159663865547</v>
      </c>
      <c r="T52" s="7">
        <v>21.166666666666668</v>
      </c>
      <c r="U52" s="7">
        <f>Table4[[#This Row],[Column2]]*0.001</f>
        <v>0.13800000000000001</v>
      </c>
      <c r="V52" s="3">
        <f t="shared" si="0"/>
        <v>2.3193277310924371E-2</v>
      </c>
      <c r="W52" s="20">
        <v>27.666666666666668</v>
      </c>
      <c r="X52" s="7">
        <f>Table4[[#This Row],[Column5]]*0.001</f>
        <v>0.191</v>
      </c>
      <c r="Y52" s="3">
        <f>Table12[[#This Row],[Column5]]/5.95</f>
        <v>3.2100840336134452E-2</v>
      </c>
      <c r="Z52" s="7">
        <v>34.166666666666664</v>
      </c>
      <c r="AA52" s="7">
        <f>Table4[[#This Row],[Column8]]*0.001</f>
        <v>0.28500000000000003</v>
      </c>
      <c r="AB52" s="3">
        <f t="shared" si="1"/>
        <v>4.789915966386555E-2</v>
      </c>
    </row>
    <row r="53" spans="1:28" x14ac:dyDescent="0.4">
      <c r="A53" s="9">
        <v>21.333333333333332</v>
      </c>
      <c r="B53" s="5">
        <v>139</v>
      </c>
      <c r="C53" s="10">
        <v>23.361344537815125</v>
      </c>
      <c r="D53" s="9">
        <v>27.833333333333332</v>
      </c>
      <c r="E53" s="5">
        <v>195</v>
      </c>
      <c r="F53" s="10">
        <v>32.773109243697476</v>
      </c>
      <c r="G53" s="9">
        <v>34.333333333333336</v>
      </c>
      <c r="H53" s="5">
        <v>292</v>
      </c>
      <c r="I53" s="10">
        <v>49.075630252100837</v>
      </c>
      <c r="T53" s="7">
        <v>21.333333333333332</v>
      </c>
      <c r="U53" s="7">
        <f>Table4[[#This Row],[Column2]]*0.001</f>
        <v>0.13900000000000001</v>
      </c>
      <c r="V53" s="3">
        <f t="shared" si="0"/>
        <v>2.3361344537815128E-2</v>
      </c>
      <c r="W53" s="20">
        <v>27.833333333333332</v>
      </c>
      <c r="X53" s="7">
        <f>Table4[[#This Row],[Column5]]*0.001</f>
        <v>0.19500000000000001</v>
      </c>
      <c r="Y53" s="3">
        <f>Table12[[#This Row],[Column5]]/5.95</f>
        <v>3.2773109243697481E-2</v>
      </c>
      <c r="Z53" s="7">
        <v>34.333333333333336</v>
      </c>
      <c r="AA53" s="7">
        <f>Table4[[#This Row],[Column8]]*0.001</f>
        <v>0.29199999999999998</v>
      </c>
      <c r="AB53" s="3">
        <f t="shared" si="1"/>
        <v>4.9075630252100835E-2</v>
      </c>
    </row>
    <row r="54" spans="1:28" x14ac:dyDescent="0.4">
      <c r="A54" s="11">
        <v>21.5</v>
      </c>
      <c r="B54" s="6">
        <v>139</v>
      </c>
      <c r="C54" s="12">
        <v>23.361344537815125</v>
      </c>
      <c r="D54" s="11">
        <v>28</v>
      </c>
      <c r="E54" s="6">
        <v>197</v>
      </c>
      <c r="F54" s="12">
        <v>33.109243697478988</v>
      </c>
      <c r="G54" s="11">
        <v>34.5</v>
      </c>
      <c r="H54" s="6">
        <v>294</v>
      </c>
      <c r="I54" s="12">
        <v>49.411764705882348</v>
      </c>
      <c r="T54" s="7">
        <v>21.5</v>
      </c>
      <c r="U54" s="7">
        <f>Table4[[#This Row],[Column2]]*0.001</f>
        <v>0.13900000000000001</v>
      </c>
      <c r="V54" s="3">
        <f t="shared" si="0"/>
        <v>2.3361344537815128E-2</v>
      </c>
      <c r="W54" s="20">
        <v>28</v>
      </c>
      <c r="X54" s="7">
        <f>Table4[[#This Row],[Column5]]*0.001</f>
        <v>0.19700000000000001</v>
      </c>
      <c r="Y54" s="3">
        <f>Table12[[#This Row],[Column5]]/5.95</f>
        <v>3.3109243697478995E-2</v>
      </c>
      <c r="Z54" s="7">
        <v>34.5</v>
      </c>
      <c r="AA54" s="7">
        <f>Table4[[#This Row],[Column8]]*0.001</f>
        <v>0.29399999999999998</v>
      </c>
      <c r="AB54" s="3">
        <f t="shared" si="1"/>
        <v>4.9411764705882349E-2</v>
      </c>
    </row>
    <row r="55" spans="1:28" x14ac:dyDescent="0.4">
      <c r="A55" s="9">
        <v>21.666666666666668</v>
      </c>
      <c r="B55" s="5">
        <v>141</v>
      </c>
      <c r="C55" s="10">
        <v>23.697478991596636</v>
      </c>
      <c r="D55" s="9">
        <v>28.166666666666668</v>
      </c>
      <c r="E55" s="5">
        <v>200</v>
      </c>
      <c r="F55" s="10">
        <v>33.613445378151262</v>
      </c>
      <c r="G55" s="9">
        <v>34.666666666666664</v>
      </c>
      <c r="H55" s="5">
        <v>295</v>
      </c>
      <c r="I55" s="10">
        <v>49.579831932773111</v>
      </c>
      <c r="T55" s="7">
        <v>21.666666666666668</v>
      </c>
      <c r="U55" s="7">
        <f>Table4[[#This Row],[Column2]]*0.001</f>
        <v>0.14100000000000001</v>
      </c>
      <c r="V55" s="3">
        <f t="shared" si="0"/>
        <v>2.3697478991596639E-2</v>
      </c>
      <c r="W55" s="20">
        <v>28.166666666666668</v>
      </c>
      <c r="X55" s="7">
        <f>Table4[[#This Row],[Column5]]*0.001</f>
        <v>0.2</v>
      </c>
      <c r="Y55" s="3">
        <f>Table12[[#This Row],[Column5]]/5.95</f>
        <v>3.3613445378151259E-2</v>
      </c>
      <c r="Z55" s="7">
        <v>34.666666666666664</v>
      </c>
      <c r="AA55" s="7">
        <f>Table4[[#This Row],[Column8]]*0.001</f>
        <v>0.29499999999999998</v>
      </c>
      <c r="AB55" s="3">
        <f t="shared" si="1"/>
        <v>4.9579831932773107E-2</v>
      </c>
    </row>
    <row r="56" spans="1:28" x14ac:dyDescent="0.4">
      <c r="A56" s="11">
        <v>21.833333333333332</v>
      </c>
      <c r="B56" s="6">
        <v>142</v>
      </c>
      <c r="C56" s="12">
        <v>23.865546218487395</v>
      </c>
      <c r="D56" s="11">
        <v>28.333333333333332</v>
      </c>
      <c r="E56" s="6">
        <v>201</v>
      </c>
      <c r="F56" s="12">
        <v>33.781512605042018</v>
      </c>
      <c r="G56" s="11">
        <v>34.833333333333336</v>
      </c>
      <c r="H56" s="6">
        <v>299</v>
      </c>
      <c r="I56" s="12">
        <v>50.252100840336134</v>
      </c>
      <c r="T56" s="7">
        <v>21.833333333333332</v>
      </c>
      <c r="U56" s="7">
        <f>Table4[[#This Row],[Column2]]*0.001</f>
        <v>0.14200000000000002</v>
      </c>
      <c r="V56" s="3">
        <f t="shared" si="0"/>
        <v>2.3865546218487396E-2</v>
      </c>
      <c r="W56" s="20">
        <v>28.333333333333332</v>
      </c>
      <c r="X56" s="7">
        <f>Table4[[#This Row],[Column5]]*0.001</f>
        <v>0.20100000000000001</v>
      </c>
      <c r="Y56" s="3">
        <f>Table12[[#This Row],[Column5]]/5.95</f>
        <v>3.3781512605042016E-2</v>
      </c>
      <c r="Z56" s="7">
        <v>34.833333333333336</v>
      </c>
      <c r="AA56" s="7">
        <f>Table4[[#This Row],[Column8]]*0.001</f>
        <v>0.29899999999999999</v>
      </c>
      <c r="AB56" s="3">
        <f t="shared" si="1"/>
        <v>5.0252100840336128E-2</v>
      </c>
    </row>
    <row r="57" spans="1:28" x14ac:dyDescent="0.4">
      <c r="A57" s="9">
        <v>22</v>
      </c>
      <c r="B57" s="5">
        <v>142</v>
      </c>
      <c r="C57" s="10">
        <v>23.865546218487395</v>
      </c>
      <c r="D57" s="9">
        <v>28.5</v>
      </c>
      <c r="E57" s="5">
        <v>201</v>
      </c>
      <c r="F57" s="10">
        <v>33.781512605042018</v>
      </c>
      <c r="G57" s="9">
        <v>35</v>
      </c>
      <c r="H57" s="5">
        <v>307</v>
      </c>
      <c r="I57" s="10">
        <v>51.596638655462186</v>
      </c>
      <c r="T57" s="7">
        <v>22</v>
      </c>
      <c r="U57" s="7">
        <f>Table4[[#This Row],[Column2]]*0.001</f>
        <v>0.14200000000000002</v>
      </c>
      <c r="V57" s="3">
        <f t="shared" si="0"/>
        <v>2.3865546218487396E-2</v>
      </c>
      <c r="W57" s="20">
        <v>28.5</v>
      </c>
      <c r="X57" s="7">
        <f>Table4[[#This Row],[Column5]]*0.001</f>
        <v>0.20100000000000001</v>
      </c>
      <c r="Y57" s="3">
        <f>Table12[[#This Row],[Column5]]/5.95</f>
        <v>3.3781512605042016E-2</v>
      </c>
      <c r="Z57" s="7">
        <v>35</v>
      </c>
      <c r="AA57" s="7">
        <f>Table4[[#This Row],[Column8]]*0.001</f>
        <v>0.307</v>
      </c>
      <c r="AB57" s="3">
        <f t="shared" si="1"/>
        <v>5.1596638655462185E-2</v>
      </c>
    </row>
    <row r="58" spans="1:28" x14ac:dyDescent="0.4">
      <c r="A58" s="11">
        <v>22.166666666666668</v>
      </c>
      <c r="B58" s="6">
        <v>144</v>
      </c>
      <c r="C58" s="12">
        <v>24.201680672268907</v>
      </c>
      <c r="D58" s="11">
        <v>28.666666666666668</v>
      </c>
      <c r="E58" s="6">
        <v>201</v>
      </c>
      <c r="F58" s="12">
        <v>33.781512605042018</v>
      </c>
      <c r="G58" s="11">
        <v>35.166666666666664</v>
      </c>
      <c r="H58" s="6">
        <v>309</v>
      </c>
      <c r="I58" s="12">
        <v>51.932773109243698</v>
      </c>
      <c r="T58" s="7">
        <v>22.166666666666668</v>
      </c>
      <c r="U58" s="7">
        <f>Table4[[#This Row],[Column2]]*0.001</f>
        <v>0.14400000000000002</v>
      </c>
      <c r="V58" s="3">
        <f t="shared" si="0"/>
        <v>2.420168067226891E-2</v>
      </c>
      <c r="W58" s="20">
        <v>28.666666666666668</v>
      </c>
      <c r="X58" s="7">
        <f>Table4[[#This Row],[Column5]]*0.001</f>
        <v>0.20100000000000001</v>
      </c>
      <c r="Y58" s="3">
        <f>Table12[[#This Row],[Column5]]/5.95</f>
        <v>3.3781512605042016E-2</v>
      </c>
      <c r="Z58" s="7">
        <v>35.166666666666664</v>
      </c>
      <c r="AA58" s="7">
        <f>Table4[[#This Row],[Column8]]*0.001</f>
        <v>0.309</v>
      </c>
      <c r="AB58" s="3">
        <f t="shared" si="1"/>
        <v>5.1932773109243692E-2</v>
      </c>
    </row>
    <row r="59" spans="1:28" x14ac:dyDescent="0.4">
      <c r="A59" s="9">
        <v>22.333333333333332</v>
      </c>
      <c r="B59" s="5">
        <v>144</v>
      </c>
      <c r="C59" s="10">
        <v>24.201680672268907</v>
      </c>
      <c r="D59" s="9">
        <v>28.833333333333332</v>
      </c>
      <c r="E59" s="5">
        <v>201</v>
      </c>
      <c r="F59" s="10">
        <v>33.781512605042018</v>
      </c>
      <c r="G59" s="9">
        <v>35.333333333333336</v>
      </c>
      <c r="H59" s="5">
        <v>310</v>
      </c>
      <c r="I59" s="10">
        <v>52.100840336134453</v>
      </c>
      <c r="T59" s="7">
        <v>22.333333333333332</v>
      </c>
      <c r="U59" s="7">
        <f>Table4[[#This Row],[Column2]]*0.001</f>
        <v>0.14400000000000002</v>
      </c>
      <c r="V59" s="3">
        <f t="shared" si="0"/>
        <v>2.420168067226891E-2</v>
      </c>
      <c r="W59" s="20">
        <v>28.833333333333332</v>
      </c>
      <c r="X59" s="7">
        <f>Table4[[#This Row],[Column5]]*0.001</f>
        <v>0.20100000000000001</v>
      </c>
      <c r="Y59" s="3">
        <f>Table12[[#This Row],[Column5]]/5.95</f>
        <v>3.3781512605042016E-2</v>
      </c>
      <c r="Z59" s="7">
        <v>35.333333333333336</v>
      </c>
      <c r="AA59" s="7">
        <f>Table4[[#This Row],[Column8]]*0.001</f>
        <v>0.31</v>
      </c>
      <c r="AB59" s="3">
        <f t="shared" si="1"/>
        <v>5.2100840336134449E-2</v>
      </c>
    </row>
    <row r="60" spans="1:28" x14ac:dyDescent="0.4">
      <c r="A60" s="11">
        <v>22.5</v>
      </c>
      <c r="B60" s="6">
        <v>144</v>
      </c>
      <c r="C60" s="12">
        <v>24.201680672268907</v>
      </c>
      <c r="D60" s="11">
        <v>29</v>
      </c>
      <c r="E60" s="6">
        <v>205</v>
      </c>
      <c r="F60" s="12">
        <v>34.45378151260504</v>
      </c>
      <c r="G60" s="11">
        <v>35.5</v>
      </c>
      <c r="H60" s="6">
        <v>316</v>
      </c>
      <c r="I60" s="12">
        <v>53.109243697478988</v>
      </c>
      <c r="T60" s="7">
        <v>22.5</v>
      </c>
      <c r="U60" s="7">
        <f>Table4[[#This Row],[Column2]]*0.001</f>
        <v>0.14400000000000002</v>
      </c>
      <c r="V60" s="3">
        <f t="shared" si="0"/>
        <v>2.420168067226891E-2</v>
      </c>
      <c r="W60" s="20">
        <v>29</v>
      </c>
      <c r="X60" s="7">
        <f>Table4[[#This Row],[Column5]]*0.001</f>
        <v>0.20500000000000002</v>
      </c>
      <c r="Y60" s="3">
        <f>Table12[[#This Row],[Column5]]/5.95</f>
        <v>3.4453781512605045E-2</v>
      </c>
      <c r="Z60" s="7">
        <v>35.5</v>
      </c>
      <c r="AA60" s="7">
        <f>Table4[[#This Row],[Column8]]*0.001</f>
        <v>0.316</v>
      </c>
      <c r="AB60" s="3">
        <f t="shared" si="1"/>
        <v>5.3109243697478992E-2</v>
      </c>
    </row>
    <row r="61" spans="1:28" x14ac:dyDescent="0.4">
      <c r="A61" s="9">
        <v>22.666666666666668</v>
      </c>
      <c r="B61" s="5">
        <v>144</v>
      </c>
      <c r="C61" s="10">
        <v>24.201680672268907</v>
      </c>
      <c r="D61" s="9">
        <v>29.166666666666668</v>
      </c>
      <c r="E61" s="5">
        <v>205</v>
      </c>
      <c r="F61" s="10">
        <v>34.45378151260504</v>
      </c>
      <c r="G61" s="9">
        <v>35.666666666666664</v>
      </c>
      <c r="H61" s="5">
        <v>321</v>
      </c>
      <c r="I61" s="10">
        <v>53.949579831932773</v>
      </c>
      <c r="T61" s="7">
        <v>22.666666666666668</v>
      </c>
      <c r="U61" s="7">
        <f>Table4[[#This Row],[Column2]]*0.001</f>
        <v>0.14400000000000002</v>
      </c>
      <c r="V61" s="3">
        <f t="shared" si="0"/>
        <v>2.420168067226891E-2</v>
      </c>
      <c r="W61" s="20">
        <v>29.166666666666668</v>
      </c>
      <c r="X61" s="7">
        <f>Table4[[#This Row],[Column5]]*0.001</f>
        <v>0.20500000000000002</v>
      </c>
      <c r="Y61" s="3">
        <f>Table12[[#This Row],[Column5]]/5.95</f>
        <v>3.4453781512605045E-2</v>
      </c>
      <c r="Z61" s="7">
        <v>35.666666666666664</v>
      </c>
      <c r="AA61" s="7">
        <f>Table4[[#This Row],[Column8]]*0.001</f>
        <v>0.32100000000000001</v>
      </c>
      <c r="AB61" s="3">
        <f t="shared" si="1"/>
        <v>5.394957983193277E-2</v>
      </c>
    </row>
    <row r="62" spans="1:28" x14ac:dyDescent="0.4">
      <c r="A62" s="11">
        <v>22.833333333333332</v>
      </c>
      <c r="B62" s="6">
        <v>149</v>
      </c>
      <c r="C62" s="12">
        <v>25.042016806722689</v>
      </c>
      <c r="D62" s="11">
        <v>29.333333333333332</v>
      </c>
      <c r="E62" s="6">
        <v>206</v>
      </c>
      <c r="F62" s="12">
        <v>34.621848739495796</v>
      </c>
      <c r="G62" s="11">
        <v>35.833333333333336</v>
      </c>
      <c r="H62" s="6">
        <v>329</v>
      </c>
      <c r="I62" s="12">
        <v>55.294117647058819</v>
      </c>
      <c r="T62" s="7">
        <v>22.833333333333332</v>
      </c>
      <c r="U62" s="7">
        <f>Table4[[#This Row],[Column2]]*0.001</f>
        <v>0.14899999999999999</v>
      </c>
      <c r="V62" s="3">
        <f t="shared" si="0"/>
        <v>2.5042016806722689E-2</v>
      </c>
      <c r="W62" s="20">
        <v>29.333333333333332</v>
      </c>
      <c r="X62" s="7">
        <f>Table4[[#This Row],[Column5]]*0.001</f>
        <v>0.20600000000000002</v>
      </c>
      <c r="Y62" s="3">
        <f>Table12[[#This Row],[Column5]]/5.95</f>
        <v>3.4621848739495802E-2</v>
      </c>
      <c r="Z62" s="7">
        <v>35.833333333333336</v>
      </c>
      <c r="AA62" s="7">
        <f>Table4[[#This Row],[Column8]]*0.001</f>
        <v>0.32900000000000001</v>
      </c>
      <c r="AB62" s="3">
        <f t="shared" si="1"/>
        <v>5.5294117647058827E-2</v>
      </c>
    </row>
    <row r="63" spans="1:28" x14ac:dyDescent="0.4">
      <c r="A63" s="9">
        <v>23</v>
      </c>
      <c r="B63" s="5">
        <v>149</v>
      </c>
      <c r="C63" s="10">
        <v>25.042016806722689</v>
      </c>
      <c r="D63" s="9">
        <v>29.5</v>
      </c>
      <c r="E63" s="5">
        <v>208</v>
      </c>
      <c r="F63" s="10">
        <v>34.957983193277308</v>
      </c>
      <c r="G63" s="9">
        <v>36</v>
      </c>
      <c r="H63" s="5">
        <v>338</v>
      </c>
      <c r="I63" s="10">
        <v>56.806722689075627</v>
      </c>
      <c r="T63" s="7">
        <v>23</v>
      </c>
      <c r="U63" s="7">
        <f>Table4[[#This Row],[Column2]]*0.001</f>
        <v>0.14899999999999999</v>
      </c>
      <c r="V63" s="3">
        <f t="shared" si="0"/>
        <v>2.5042016806722689E-2</v>
      </c>
      <c r="W63" s="20">
        <v>29.5</v>
      </c>
      <c r="X63" s="7">
        <f>Table4[[#This Row],[Column5]]*0.001</f>
        <v>0.20800000000000002</v>
      </c>
      <c r="Y63" s="3">
        <f>Table12[[#This Row],[Column5]]/5.95</f>
        <v>3.4957983193277316E-2</v>
      </c>
      <c r="Z63" s="7">
        <v>36</v>
      </c>
      <c r="AA63" s="7">
        <f>Table4[[#This Row],[Column8]]*0.001</f>
        <v>0.33800000000000002</v>
      </c>
      <c r="AB63" s="3">
        <f>AA63/5.95</f>
        <v>5.6806722689075634E-2</v>
      </c>
    </row>
    <row r="64" spans="1:28" x14ac:dyDescent="0.4">
      <c r="A64" s="11">
        <v>23.166666666666668</v>
      </c>
      <c r="B64" s="6">
        <v>152</v>
      </c>
      <c r="C64" s="12">
        <v>25.546218487394956</v>
      </c>
      <c r="D64" s="11">
        <v>29.666666666666668</v>
      </c>
      <c r="E64" s="6">
        <v>220</v>
      </c>
      <c r="F64" s="12">
        <v>36.974789915966383</v>
      </c>
      <c r="G64" s="11"/>
      <c r="H64" s="6"/>
      <c r="I64" s="12"/>
      <c r="T64" s="7">
        <v>23.166666666666668</v>
      </c>
      <c r="U64" s="7">
        <f>Table4[[#This Row],[Column2]]*0.001</f>
        <v>0.152</v>
      </c>
      <c r="V64" s="3">
        <f t="shared" si="0"/>
        <v>2.5546218487394957E-2</v>
      </c>
      <c r="W64" s="20">
        <v>29.666666666666668</v>
      </c>
      <c r="X64" s="7">
        <f>Table4[[#This Row],[Column5]]*0.001</f>
        <v>0.22</v>
      </c>
      <c r="Y64" s="3">
        <f>Table12[[#This Row],[Column5]]/5.95</f>
        <v>3.6974789915966387E-2</v>
      </c>
    </row>
    <row r="65" spans="1:25" x14ac:dyDescent="0.4">
      <c r="A65" s="9">
        <v>23.333333333333332</v>
      </c>
      <c r="B65" s="5">
        <v>152</v>
      </c>
      <c r="C65" s="10">
        <v>25.546218487394956</v>
      </c>
      <c r="D65" s="9">
        <v>29.833333333333332</v>
      </c>
      <c r="E65" s="5">
        <v>221</v>
      </c>
      <c r="F65" s="10">
        <v>37.142857142857139</v>
      </c>
      <c r="G65" s="9"/>
      <c r="H65" s="5"/>
      <c r="I65" s="10"/>
      <c r="T65" s="7">
        <v>23.333333333333332</v>
      </c>
      <c r="U65" s="7">
        <f>Table4[[#This Row],[Column2]]*0.001</f>
        <v>0.152</v>
      </c>
      <c r="V65" s="3">
        <f t="shared" si="0"/>
        <v>2.5546218487394957E-2</v>
      </c>
      <c r="W65" s="20">
        <v>29.833333333333332</v>
      </c>
      <c r="X65" s="7">
        <f>Table4[[#This Row],[Column5]]*0.001</f>
        <v>0.221</v>
      </c>
      <c r="Y65" s="3">
        <f>Table12[[#This Row],[Column5]]/5.95</f>
        <v>3.7142857142857144E-2</v>
      </c>
    </row>
    <row r="66" spans="1:25" x14ac:dyDescent="0.4">
      <c r="A66" s="11">
        <v>23.5</v>
      </c>
      <c r="B66" s="6">
        <v>152</v>
      </c>
      <c r="C66" s="12">
        <v>25.546218487394956</v>
      </c>
      <c r="D66" s="11">
        <v>30</v>
      </c>
      <c r="E66" s="6">
        <v>221</v>
      </c>
      <c r="F66" s="12">
        <v>37.142857142857139</v>
      </c>
      <c r="G66" s="11"/>
      <c r="H66" s="6"/>
      <c r="I66" s="12"/>
      <c r="T66" s="7">
        <v>23.5</v>
      </c>
      <c r="U66" s="7">
        <f>Table4[[#This Row],[Column2]]*0.001</f>
        <v>0.152</v>
      </c>
      <c r="V66" s="3">
        <f t="shared" si="0"/>
        <v>2.5546218487394957E-2</v>
      </c>
      <c r="W66" s="20">
        <v>30</v>
      </c>
      <c r="X66" s="7">
        <f>Table4[[#This Row],[Column5]]*0.001</f>
        <v>0.221</v>
      </c>
      <c r="Y66" s="3">
        <f>Table12[[#This Row],[Column5]]/5.95</f>
        <v>3.7142857142857144E-2</v>
      </c>
    </row>
    <row r="67" spans="1:25" x14ac:dyDescent="0.4">
      <c r="A67" s="9">
        <v>23.666666666666668</v>
      </c>
      <c r="B67" s="5">
        <v>152</v>
      </c>
      <c r="C67" s="10">
        <v>25.546218487394956</v>
      </c>
      <c r="D67" s="9">
        <v>30.166666666666668</v>
      </c>
      <c r="E67" s="5">
        <v>221</v>
      </c>
      <c r="F67" s="10">
        <v>37.142857142857139</v>
      </c>
      <c r="G67" s="9"/>
      <c r="H67" s="5"/>
      <c r="I67" s="10"/>
      <c r="T67" s="7">
        <v>23.666666666666668</v>
      </c>
      <c r="U67" s="7">
        <f>Table4[[#This Row],[Column2]]*0.001</f>
        <v>0.152</v>
      </c>
      <c r="V67" s="3">
        <f t="shared" si="0"/>
        <v>2.5546218487394957E-2</v>
      </c>
      <c r="W67" s="20">
        <v>30.166666666666668</v>
      </c>
      <c r="X67" s="7">
        <f>Table4[[#This Row],[Column5]]*0.001</f>
        <v>0.221</v>
      </c>
      <c r="Y67" s="3">
        <f>Table12[[#This Row],[Column5]]/5.95</f>
        <v>3.7142857142857144E-2</v>
      </c>
    </row>
    <row r="68" spans="1:25" x14ac:dyDescent="0.4">
      <c r="A68" s="11">
        <v>23.833333333333332</v>
      </c>
      <c r="B68" s="6">
        <v>156</v>
      </c>
      <c r="C68" s="12">
        <v>26.218487394957982</v>
      </c>
      <c r="D68" s="11">
        <v>30.333333333333332</v>
      </c>
      <c r="E68" s="6">
        <v>222</v>
      </c>
      <c r="F68" s="12">
        <v>37.310924369747895</v>
      </c>
      <c r="G68" s="11"/>
      <c r="H68" s="6"/>
      <c r="I68" s="12"/>
      <c r="T68" s="7">
        <v>23.833333333333332</v>
      </c>
      <c r="U68" s="7">
        <f>Table4[[#This Row],[Column2]]*0.001</f>
        <v>0.156</v>
      </c>
      <c r="V68" s="3">
        <f t="shared" ref="V68:V80" si="2">U68/5.95</f>
        <v>2.6218487394957982E-2</v>
      </c>
      <c r="W68" s="20">
        <v>30.333333333333332</v>
      </c>
      <c r="X68" s="7">
        <f>Table4[[#This Row],[Column5]]*0.001</f>
        <v>0.222</v>
      </c>
      <c r="Y68" s="3">
        <f>Table12[[#This Row],[Column5]]/5.95</f>
        <v>3.7310924369747901E-2</v>
      </c>
    </row>
    <row r="69" spans="1:25" x14ac:dyDescent="0.4">
      <c r="A69" s="9">
        <v>24</v>
      </c>
      <c r="B69" s="5">
        <v>157</v>
      </c>
      <c r="C69" s="10">
        <v>26.386554621848738</v>
      </c>
      <c r="D69" s="9">
        <v>30.5</v>
      </c>
      <c r="E69" s="5">
        <v>222</v>
      </c>
      <c r="F69" s="10">
        <v>37.310924369747895</v>
      </c>
      <c r="G69" s="9"/>
      <c r="H69" s="5"/>
      <c r="I69" s="10"/>
      <c r="T69" s="7">
        <v>24</v>
      </c>
      <c r="U69" s="7">
        <f>Table4[[#This Row],[Column2]]*0.001</f>
        <v>0.157</v>
      </c>
      <c r="V69" s="3">
        <f t="shared" si="2"/>
        <v>2.6386554621848739E-2</v>
      </c>
      <c r="W69" s="20">
        <v>30.5</v>
      </c>
      <c r="X69" s="7">
        <f>Table4[[#This Row],[Column5]]*0.001</f>
        <v>0.222</v>
      </c>
      <c r="Y69" s="3">
        <f>Table12[[#This Row],[Column5]]/5.95</f>
        <v>3.7310924369747901E-2</v>
      </c>
    </row>
    <row r="70" spans="1:25" x14ac:dyDescent="0.4">
      <c r="A70" s="11">
        <v>24.166666666666668</v>
      </c>
      <c r="B70" s="6">
        <v>158</v>
      </c>
      <c r="C70" s="12">
        <v>26.554621848739494</v>
      </c>
      <c r="D70" s="11">
        <v>30.666666666666668</v>
      </c>
      <c r="E70" s="6">
        <v>223</v>
      </c>
      <c r="F70" s="12">
        <v>37.478991596638657</v>
      </c>
      <c r="G70" s="11"/>
      <c r="H70" s="6"/>
      <c r="I70" s="12"/>
      <c r="T70" s="7">
        <v>24.166666666666668</v>
      </c>
      <c r="U70" s="7">
        <f>Table4[[#This Row],[Column2]]*0.001</f>
        <v>0.158</v>
      </c>
      <c r="V70" s="3">
        <f t="shared" si="2"/>
        <v>2.6554621848739496E-2</v>
      </c>
      <c r="W70" s="20">
        <v>30.666666666666668</v>
      </c>
      <c r="X70" s="7">
        <f>Table4[[#This Row],[Column5]]*0.001</f>
        <v>0.223</v>
      </c>
      <c r="Y70" s="3">
        <f>Table12[[#This Row],[Column5]]/5.95</f>
        <v>3.7478991596638658E-2</v>
      </c>
    </row>
    <row r="71" spans="1:25" x14ac:dyDescent="0.4">
      <c r="A71" s="9">
        <v>24.333333333333332</v>
      </c>
      <c r="B71" s="5">
        <v>161</v>
      </c>
      <c r="C71" s="10">
        <v>27.058823529411764</v>
      </c>
      <c r="D71" s="9">
        <v>30.833333333333332</v>
      </c>
      <c r="E71" s="5">
        <v>227</v>
      </c>
      <c r="F71" s="10">
        <v>38.15126050420168</v>
      </c>
      <c r="G71" s="9"/>
      <c r="H71" s="5"/>
      <c r="I71" s="10"/>
      <c r="T71" s="7">
        <v>24.333333333333332</v>
      </c>
      <c r="U71" s="7">
        <f>Table4[[#This Row],[Column2]]*0.001</f>
        <v>0.161</v>
      </c>
      <c r="V71" s="3">
        <f t="shared" si="2"/>
        <v>2.7058823529411764E-2</v>
      </c>
      <c r="W71" s="20">
        <v>30.833333333333332</v>
      </c>
      <c r="X71" s="7">
        <f>Table4[[#This Row],[Column5]]*0.001</f>
        <v>0.22700000000000001</v>
      </c>
      <c r="Y71" s="3">
        <f>Table12[[#This Row],[Column5]]/5.95</f>
        <v>3.815126050420168E-2</v>
      </c>
    </row>
    <row r="72" spans="1:25" x14ac:dyDescent="0.4">
      <c r="A72" s="11">
        <v>24.5</v>
      </c>
      <c r="B72" s="6">
        <v>164</v>
      </c>
      <c r="C72" s="12">
        <v>27.563025210084032</v>
      </c>
      <c r="D72" s="11">
        <v>31</v>
      </c>
      <c r="E72" s="6">
        <v>227</v>
      </c>
      <c r="F72" s="12">
        <v>38.15126050420168</v>
      </c>
      <c r="G72" s="11"/>
      <c r="H72" s="6"/>
      <c r="I72" s="12"/>
      <c r="T72" s="7">
        <v>24.5</v>
      </c>
      <c r="U72" s="7">
        <f>Table4[[#This Row],[Column2]]*0.001</f>
        <v>0.16400000000000001</v>
      </c>
      <c r="V72" s="3">
        <f t="shared" si="2"/>
        <v>2.7563025210084035E-2</v>
      </c>
      <c r="W72" s="20">
        <v>31</v>
      </c>
      <c r="X72" s="7">
        <f>Table4[[#This Row],[Column5]]*0.001</f>
        <v>0.22700000000000001</v>
      </c>
      <c r="Y72" s="3">
        <f>Table12[[#This Row],[Column5]]/5.95</f>
        <v>3.815126050420168E-2</v>
      </c>
    </row>
    <row r="73" spans="1:25" x14ac:dyDescent="0.4">
      <c r="A73" s="9">
        <v>24.666666666666668</v>
      </c>
      <c r="B73" s="5">
        <v>165</v>
      </c>
      <c r="C73" s="10">
        <v>27.731092436974787</v>
      </c>
      <c r="D73" s="9">
        <v>31.166666666666668</v>
      </c>
      <c r="E73" s="5">
        <v>227</v>
      </c>
      <c r="F73" s="10">
        <v>38.15126050420168</v>
      </c>
      <c r="G73" s="9"/>
      <c r="H73" s="5"/>
      <c r="I73" s="10"/>
      <c r="T73" s="7">
        <v>24.666666666666668</v>
      </c>
      <c r="U73" s="7">
        <f>Table4[[#This Row],[Column2]]*0.001</f>
        <v>0.16500000000000001</v>
      </c>
      <c r="V73" s="3">
        <f t="shared" si="2"/>
        <v>2.7731092436974792E-2</v>
      </c>
      <c r="W73" s="20">
        <v>31.166666666666668</v>
      </c>
      <c r="X73" s="7">
        <f>Table4[[#This Row],[Column5]]*0.001</f>
        <v>0.22700000000000001</v>
      </c>
      <c r="Y73" s="3">
        <f>Table12[[#This Row],[Column5]]/5.95</f>
        <v>3.815126050420168E-2</v>
      </c>
    </row>
    <row r="74" spans="1:25" x14ac:dyDescent="0.4">
      <c r="A74" s="11">
        <v>24.833333333333332</v>
      </c>
      <c r="B74" s="6">
        <v>167</v>
      </c>
      <c r="C74" s="12">
        <v>28.067226890756302</v>
      </c>
      <c r="D74" s="11">
        <v>31.333333333333332</v>
      </c>
      <c r="E74" s="6">
        <v>236</v>
      </c>
      <c r="F74" s="12">
        <v>39.663865546218489</v>
      </c>
      <c r="G74" s="11"/>
      <c r="H74" s="6"/>
      <c r="I74" s="12"/>
      <c r="T74" s="7">
        <v>24.833333333333332</v>
      </c>
      <c r="U74" s="7">
        <f>Table4[[#This Row],[Column2]]*0.001</f>
        <v>0.16700000000000001</v>
      </c>
      <c r="V74" s="3">
        <f t="shared" si="2"/>
        <v>2.8067226890756303E-2</v>
      </c>
      <c r="W74" s="20">
        <v>31.333333333333332</v>
      </c>
      <c r="X74" s="7">
        <f>Table4[[#This Row],[Column5]]*0.001</f>
        <v>0.23600000000000002</v>
      </c>
      <c r="Y74" s="3">
        <f>Table12[[#This Row],[Column5]]/5.95</f>
        <v>3.9663865546218487E-2</v>
      </c>
    </row>
    <row r="75" spans="1:25" x14ac:dyDescent="0.4">
      <c r="A75" s="9">
        <v>25</v>
      </c>
      <c r="B75" s="5">
        <v>169</v>
      </c>
      <c r="C75" s="10">
        <v>28.403361344537814</v>
      </c>
      <c r="D75" s="9">
        <v>31.5</v>
      </c>
      <c r="E75" s="5">
        <v>239</v>
      </c>
      <c r="F75" s="10">
        <v>40.168067226890756</v>
      </c>
      <c r="G75" s="9"/>
      <c r="H75" s="5"/>
      <c r="I75" s="10"/>
      <c r="T75" s="7">
        <v>25</v>
      </c>
      <c r="U75" s="7">
        <f>Table4[[#This Row],[Column2]]*0.001</f>
        <v>0.16900000000000001</v>
      </c>
      <c r="V75" s="3">
        <f t="shared" si="2"/>
        <v>2.8403361344537817E-2</v>
      </c>
      <c r="W75" s="20">
        <v>31.5</v>
      </c>
      <c r="X75" s="7">
        <f>Table4[[#This Row],[Column5]]*0.001</f>
        <v>0.23900000000000002</v>
      </c>
      <c r="Y75" s="3">
        <f>Table12[[#This Row],[Column5]]/5.95</f>
        <v>4.0168067226890758E-2</v>
      </c>
    </row>
    <row r="76" spans="1:25" x14ac:dyDescent="0.4">
      <c r="A76" s="11">
        <v>25.166666666666668</v>
      </c>
      <c r="B76" s="6">
        <v>169</v>
      </c>
      <c r="C76" s="12">
        <v>28.403361344537814</v>
      </c>
      <c r="D76" s="11">
        <v>31.666666666666668</v>
      </c>
      <c r="E76" s="6">
        <v>247</v>
      </c>
      <c r="F76" s="12">
        <v>41.512605042016808</v>
      </c>
      <c r="G76" s="11"/>
      <c r="H76" s="6"/>
      <c r="I76" s="12"/>
      <c r="T76" s="7">
        <v>25.166666666666668</v>
      </c>
      <c r="U76" s="7">
        <f>Table4[[#This Row],[Column2]]*0.001</f>
        <v>0.16900000000000001</v>
      </c>
      <c r="V76" s="3">
        <f t="shared" si="2"/>
        <v>2.8403361344537817E-2</v>
      </c>
      <c r="W76" s="20">
        <v>31.666666666666668</v>
      </c>
      <c r="X76" s="7">
        <f>Table4[[#This Row],[Column5]]*0.001</f>
        <v>0.247</v>
      </c>
      <c r="Y76" s="3">
        <f>Table12[[#This Row],[Column5]]/5.95</f>
        <v>4.1512605042016808E-2</v>
      </c>
    </row>
    <row r="77" spans="1:25" x14ac:dyDescent="0.4">
      <c r="A77" s="9">
        <v>25.333333333333332</v>
      </c>
      <c r="B77" s="5">
        <v>172</v>
      </c>
      <c r="C77" s="10">
        <v>28.907563025210084</v>
      </c>
      <c r="D77" s="9">
        <v>31.833333333333332</v>
      </c>
      <c r="E77" s="5">
        <v>249</v>
      </c>
      <c r="F77" s="10">
        <v>41.84873949579832</v>
      </c>
      <c r="G77" s="9"/>
      <c r="H77" s="5"/>
      <c r="I77" s="10"/>
      <c r="T77" s="7">
        <v>25.333333333333332</v>
      </c>
      <c r="U77" s="7">
        <f>Table4[[#This Row],[Column2]]*0.001</f>
        <v>0.17200000000000001</v>
      </c>
      <c r="V77" s="3">
        <f t="shared" si="2"/>
        <v>2.8907563025210085E-2</v>
      </c>
      <c r="W77" s="20">
        <v>31.833333333333332</v>
      </c>
      <c r="X77" s="7">
        <f>Table4[[#This Row],[Column5]]*0.001</f>
        <v>0.249</v>
      </c>
      <c r="Y77" s="3">
        <f>Table12[[#This Row],[Column5]]/5.95</f>
        <v>4.1848739495798315E-2</v>
      </c>
    </row>
    <row r="78" spans="1:25" x14ac:dyDescent="0.4">
      <c r="A78" s="11">
        <v>25.5</v>
      </c>
      <c r="B78" s="6">
        <v>172</v>
      </c>
      <c r="C78" s="12">
        <v>28.907563025210084</v>
      </c>
      <c r="D78" s="11">
        <v>32</v>
      </c>
      <c r="E78" s="6">
        <v>251</v>
      </c>
      <c r="F78" s="12">
        <v>42.184873949579831</v>
      </c>
      <c r="G78" s="11"/>
      <c r="H78" s="6"/>
      <c r="I78" s="12"/>
      <c r="T78" s="7">
        <v>25.5</v>
      </c>
      <c r="U78" s="7">
        <f>Table4[[#This Row],[Column2]]*0.001</f>
        <v>0.17200000000000001</v>
      </c>
      <c r="V78" s="3">
        <f t="shared" si="2"/>
        <v>2.8907563025210085E-2</v>
      </c>
      <c r="W78" s="20">
        <v>32</v>
      </c>
      <c r="X78" s="7">
        <f>Table4[[#This Row],[Column5]]*0.001</f>
        <v>0.251</v>
      </c>
      <c r="Y78" s="3">
        <f>Table12[[#This Row],[Column5]]/5.95</f>
        <v>4.2184873949579829E-2</v>
      </c>
    </row>
    <row r="79" spans="1:25" x14ac:dyDescent="0.4">
      <c r="A79" s="9">
        <v>25.666666666666668</v>
      </c>
      <c r="B79" s="5">
        <v>172</v>
      </c>
      <c r="C79" s="10">
        <v>28.907563025210084</v>
      </c>
      <c r="D79" s="9">
        <v>32.166666666666664</v>
      </c>
      <c r="E79" s="5">
        <v>251</v>
      </c>
      <c r="F79" s="10">
        <v>42.184873949579831</v>
      </c>
      <c r="G79" s="9"/>
      <c r="H79" s="5"/>
      <c r="I79" s="10"/>
      <c r="T79" s="7">
        <v>25.666666666666668</v>
      </c>
      <c r="U79" s="7">
        <f>Table4[[#This Row],[Column2]]*0.001</f>
        <v>0.17200000000000001</v>
      </c>
      <c r="V79" s="3">
        <f t="shared" si="2"/>
        <v>2.8907563025210085E-2</v>
      </c>
      <c r="W79" s="20">
        <v>32.166666666666664</v>
      </c>
      <c r="X79" s="7">
        <f>Table4[[#This Row],[Column5]]*0.001</f>
        <v>0.251</v>
      </c>
      <c r="Y79" s="3">
        <f>Table12[[#This Row],[Column5]]/5.95</f>
        <v>4.2184873949579829E-2</v>
      </c>
    </row>
    <row r="80" spans="1:25" x14ac:dyDescent="0.4">
      <c r="A80" s="13">
        <v>25.833333333333332</v>
      </c>
      <c r="B80" s="14">
        <v>173</v>
      </c>
      <c r="C80" s="15">
        <v>29.07563025210084</v>
      </c>
      <c r="D80" s="13">
        <v>32.333333333333336</v>
      </c>
      <c r="E80" s="14">
        <v>252</v>
      </c>
      <c r="F80" s="15">
        <v>42.352941176470587</v>
      </c>
      <c r="G80" s="13"/>
      <c r="H80" s="14"/>
      <c r="I80" s="15"/>
      <c r="J80" s="16"/>
      <c r="K80" s="17"/>
      <c r="L80" s="18"/>
      <c r="M80" s="16"/>
      <c r="N80" s="17"/>
      <c r="O80" s="18"/>
      <c r="P80" s="16"/>
      <c r="Q80" s="17"/>
      <c r="R80" s="18"/>
      <c r="T80" s="7">
        <v>25.833333333333332</v>
      </c>
      <c r="U80" s="7">
        <v>0.17299999999999999</v>
      </c>
      <c r="V80" s="3">
        <f t="shared" si="2"/>
        <v>2.9075630252100838E-2</v>
      </c>
      <c r="W80" s="20">
        <v>32.333333333333336</v>
      </c>
      <c r="X80" s="7">
        <f>Table4[[#This Row],[Column5]]*0.001</f>
        <v>0.252</v>
      </c>
      <c r="Y80" s="3">
        <f>Table12[[#This Row],[Column5]]/5.95</f>
        <v>4.2352941176470586E-2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N49" sqref="N49"/>
    </sheetView>
  </sheetViews>
  <sheetFormatPr baseColWidth="10" defaultColWidth="9.23046875" defaultRowHeight="14.6" x14ac:dyDescent="0.4"/>
  <cols>
    <col min="2" max="2" width="14.07421875" bestFit="1" customWidth="1"/>
    <col min="4" max="4" width="11" customWidth="1"/>
    <col min="5" max="5" width="10.69140625" bestFit="1" customWidth="1"/>
    <col min="6" max="6" width="11" style="23" customWidth="1"/>
    <col min="7" max="7" width="11" style="19" customWidth="1"/>
    <col min="8" max="8" width="11" customWidth="1"/>
    <col min="9" max="9" width="11" style="23" customWidth="1"/>
  </cols>
  <sheetData>
    <row r="1" spans="1:12" x14ac:dyDescent="0.4">
      <c r="A1" s="29" t="s">
        <v>3</v>
      </c>
      <c r="B1" s="29"/>
      <c r="E1" s="2" t="s">
        <v>42</v>
      </c>
      <c r="F1" s="2" t="s">
        <v>43</v>
      </c>
      <c r="G1" s="3" t="s">
        <v>44</v>
      </c>
      <c r="H1" s="7" t="s">
        <v>45</v>
      </c>
      <c r="I1" s="2" t="s">
        <v>46</v>
      </c>
      <c r="J1" s="3" t="s">
        <v>47</v>
      </c>
    </row>
    <row r="2" spans="1:12" x14ac:dyDescent="0.4">
      <c r="A2" t="s">
        <v>2</v>
      </c>
      <c r="B2" t="s">
        <v>1</v>
      </c>
      <c r="C2" t="s">
        <v>49</v>
      </c>
      <c r="E2" s="2" t="s">
        <v>48</v>
      </c>
      <c r="F2" s="2" t="s">
        <v>23</v>
      </c>
      <c r="G2" s="3" t="s">
        <v>20</v>
      </c>
      <c r="H2" s="7" t="s">
        <v>48</v>
      </c>
      <c r="I2" s="2" t="s">
        <v>23</v>
      </c>
      <c r="J2" s="3" t="s">
        <v>20</v>
      </c>
    </row>
    <row r="3" spans="1:12" x14ac:dyDescent="0.4">
      <c r="A3">
        <v>0</v>
      </c>
      <c r="B3">
        <v>65</v>
      </c>
      <c r="C3">
        <f>(65-B3)*0.001/5.95</f>
        <v>0</v>
      </c>
      <c r="E3" s="7">
        <f t="shared" ref="E3:E28" si="0">A3/60</f>
        <v>0</v>
      </c>
      <c r="F3" s="2">
        <f t="shared" ref="F3:F28" si="1">(65-B3)*0.001</f>
        <v>0</v>
      </c>
      <c r="G3" s="3">
        <f>(F3)/'Test 1'!$V$29</f>
        <v>0</v>
      </c>
      <c r="H3" s="7">
        <f t="shared" ref="H3:H27" si="2">A29/60</f>
        <v>4.333333333333333</v>
      </c>
      <c r="I3" s="2">
        <f t="shared" ref="I3:I27" si="3">(65-B29)*0.001</f>
        <v>0.193</v>
      </c>
      <c r="J3" s="3">
        <f>(I3)/'Test 1'!$V$29</f>
        <v>3.2436974789915966E-2</v>
      </c>
      <c r="L3">
        <f>A3/60</f>
        <v>0</v>
      </c>
    </row>
    <row r="4" spans="1:12" x14ac:dyDescent="0.4">
      <c r="A4">
        <v>10</v>
      </c>
      <c r="B4">
        <v>51</v>
      </c>
      <c r="C4">
        <f t="shared" ref="C4:C53" si="4">(65-B4)*0.001/5.95</f>
        <v>2.352941176470588E-3</v>
      </c>
      <c r="E4" s="7">
        <f t="shared" si="0"/>
        <v>0.16666666666666666</v>
      </c>
      <c r="F4" s="2">
        <f t="shared" si="1"/>
        <v>1.4E-2</v>
      </c>
      <c r="G4" s="3">
        <f>(F4)/'Test 1'!$V$29</f>
        <v>2.352941176470588E-3</v>
      </c>
      <c r="H4" s="7">
        <f t="shared" si="2"/>
        <v>4.5</v>
      </c>
      <c r="I4" s="2">
        <f t="shared" si="3"/>
        <v>0.20400000000000001</v>
      </c>
      <c r="J4" s="3">
        <f>(I4)/'Test 1'!$V$29</f>
        <v>3.4285714285714287E-2</v>
      </c>
      <c r="L4">
        <f t="shared" ref="L4:L53" si="5">A4/60</f>
        <v>0.16666666666666666</v>
      </c>
    </row>
    <row r="5" spans="1:12" x14ac:dyDescent="0.4">
      <c r="A5">
        <f>A4+10</f>
        <v>20</v>
      </c>
      <c r="B5">
        <v>49</v>
      </c>
      <c r="C5">
        <f t="shared" si="4"/>
        <v>2.6890756302521009E-3</v>
      </c>
      <c r="E5" s="7">
        <f t="shared" si="0"/>
        <v>0.33333333333333331</v>
      </c>
      <c r="F5" s="2">
        <f t="shared" si="1"/>
        <v>1.6E-2</v>
      </c>
      <c r="G5" s="3">
        <f>(F5)/'Test 1'!$V$29</f>
        <v>2.6890756302521009E-3</v>
      </c>
      <c r="H5" s="7">
        <f t="shared" si="2"/>
        <v>4.666666666666667</v>
      </c>
      <c r="I5" s="2">
        <f t="shared" si="3"/>
        <v>0.21299999999999999</v>
      </c>
      <c r="J5" s="3">
        <f>(I5)/'Test 1'!$V$29</f>
        <v>3.5798319327731087E-2</v>
      </c>
      <c r="L5">
        <f t="shared" si="5"/>
        <v>0.33333333333333331</v>
      </c>
    </row>
    <row r="6" spans="1:12" x14ac:dyDescent="0.4">
      <c r="A6">
        <f t="shared" ref="A6:A53" si="6">A5+10</f>
        <v>30</v>
      </c>
      <c r="B6">
        <v>40</v>
      </c>
      <c r="C6">
        <f t="shared" si="4"/>
        <v>4.2016806722689074E-3</v>
      </c>
      <c r="E6" s="7">
        <f t="shared" si="0"/>
        <v>0.5</v>
      </c>
      <c r="F6" s="2">
        <f t="shared" si="1"/>
        <v>2.5000000000000001E-2</v>
      </c>
      <c r="G6" s="3">
        <f>(F6)/'Test 1'!$V$29</f>
        <v>4.2016806722689074E-3</v>
      </c>
      <c r="H6" s="7">
        <f t="shared" si="2"/>
        <v>4.833333333333333</v>
      </c>
      <c r="I6" s="2">
        <f t="shared" si="3"/>
        <v>0.215</v>
      </c>
      <c r="J6" s="3">
        <f>(I6)/'Test 1'!$V$29</f>
        <v>3.6134453781512602E-2</v>
      </c>
      <c r="L6">
        <f t="shared" si="5"/>
        <v>0.5</v>
      </c>
    </row>
    <row r="7" spans="1:12" x14ac:dyDescent="0.4">
      <c r="A7">
        <f t="shared" si="6"/>
        <v>40</v>
      </c>
      <c r="B7">
        <v>25</v>
      </c>
      <c r="C7">
        <f t="shared" si="4"/>
        <v>6.7226890756302516E-3</v>
      </c>
      <c r="E7" s="7">
        <f t="shared" si="0"/>
        <v>0.66666666666666663</v>
      </c>
      <c r="F7" s="2">
        <f t="shared" si="1"/>
        <v>0.04</v>
      </c>
      <c r="G7" s="3">
        <f>(F7)/'Test 1'!$V$29</f>
        <v>6.7226890756302516E-3</v>
      </c>
      <c r="H7" s="7">
        <f t="shared" si="2"/>
        <v>5</v>
      </c>
      <c r="I7" s="2">
        <f t="shared" si="3"/>
        <v>0.223</v>
      </c>
      <c r="J7" s="3">
        <f>(I7)/'Test 1'!$V$29</f>
        <v>3.7478991596638658E-2</v>
      </c>
      <c r="L7">
        <f t="shared" si="5"/>
        <v>0.66666666666666663</v>
      </c>
    </row>
    <row r="8" spans="1:12" x14ac:dyDescent="0.4">
      <c r="A8">
        <f t="shared" si="6"/>
        <v>50</v>
      </c>
      <c r="B8">
        <v>21</v>
      </c>
      <c r="C8">
        <f t="shared" si="4"/>
        <v>7.3949579831932765E-3</v>
      </c>
      <c r="E8" s="7">
        <f t="shared" si="0"/>
        <v>0.83333333333333337</v>
      </c>
      <c r="F8" s="2">
        <f t="shared" si="1"/>
        <v>4.3999999999999997E-2</v>
      </c>
      <c r="G8" s="3">
        <f>(F8)/'Test 1'!$V$29</f>
        <v>7.3949579831932765E-3</v>
      </c>
      <c r="H8" s="7">
        <f t="shared" si="2"/>
        <v>5.166666666666667</v>
      </c>
      <c r="I8" s="2">
        <f t="shared" si="3"/>
        <v>0.24</v>
      </c>
      <c r="J8" s="3">
        <f>(I8)/'Test 1'!$V$29</f>
        <v>4.0336134453781508E-2</v>
      </c>
      <c r="L8">
        <f t="shared" si="5"/>
        <v>0.83333333333333337</v>
      </c>
    </row>
    <row r="9" spans="1:12" x14ac:dyDescent="0.4">
      <c r="A9">
        <f t="shared" si="6"/>
        <v>60</v>
      </c>
      <c r="B9">
        <v>15</v>
      </c>
      <c r="C9">
        <f t="shared" si="4"/>
        <v>8.4033613445378148E-3</v>
      </c>
      <c r="E9" s="7">
        <f t="shared" si="0"/>
        <v>1</v>
      </c>
      <c r="F9" s="2">
        <f t="shared" si="1"/>
        <v>0.05</v>
      </c>
      <c r="G9" s="3">
        <f>(F9)/'Test 1'!$V$29</f>
        <v>8.4033613445378148E-3</v>
      </c>
      <c r="H9" s="7">
        <f t="shared" si="2"/>
        <v>5.333333333333333</v>
      </c>
      <c r="I9" s="2">
        <f t="shared" si="3"/>
        <v>0.255</v>
      </c>
      <c r="J9" s="3">
        <f>(I9)/'Test 1'!$V$29</f>
        <v>4.2857142857142858E-2</v>
      </c>
      <c r="L9">
        <f t="shared" si="5"/>
        <v>1</v>
      </c>
    </row>
    <row r="10" spans="1:12" x14ac:dyDescent="0.4">
      <c r="A10">
        <f t="shared" si="6"/>
        <v>70</v>
      </c>
      <c r="B10">
        <v>5</v>
      </c>
      <c r="C10">
        <f t="shared" si="4"/>
        <v>1.0084033613445377E-2</v>
      </c>
      <c r="E10" s="7">
        <f t="shared" si="0"/>
        <v>1.1666666666666667</v>
      </c>
      <c r="F10" s="2">
        <f t="shared" si="1"/>
        <v>0.06</v>
      </c>
      <c r="G10" s="3">
        <f>(F10)/'Test 1'!$V$29</f>
        <v>1.0084033613445377E-2</v>
      </c>
      <c r="H10" s="7">
        <f t="shared" si="2"/>
        <v>5.5</v>
      </c>
      <c r="I10" s="2">
        <f t="shared" si="3"/>
        <v>0.26500000000000001</v>
      </c>
      <c r="J10" s="3">
        <f>(I10)/'Test 1'!$V$29</f>
        <v>4.4537815126050422E-2</v>
      </c>
      <c r="L10">
        <f t="shared" si="5"/>
        <v>1.1666666666666667</v>
      </c>
    </row>
    <row r="11" spans="1:12" x14ac:dyDescent="0.4">
      <c r="A11">
        <f t="shared" si="6"/>
        <v>80</v>
      </c>
      <c r="B11">
        <v>-8</v>
      </c>
      <c r="C11">
        <f t="shared" si="4"/>
        <v>1.2268907563025209E-2</v>
      </c>
      <c r="E11" s="7">
        <f t="shared" si="0"/>
        <v>1.3333333333333333</v>
      </c>
      <c r="F11" s="2">
        <f t="shared" si="1"/>
        <v>7.2999999999999995E-2</v>
      </c>
      <c r="G11" s="3">
        <f>(F11)/'Test 1'!$V$29</f>
        <v>1.2268907563025209E-2</v>
      </c>
      <c r="H11" s="7">
        <f t="shared" si="2"/>
        <v>5.666666666666667</v>
      </c>
      <c r="I11" s="2">
        <f t="shared" si="3"/>
        <v>0.26900000000000002</v>
      </c>
      <c r="J11" s="3">
        <f>(I11)/'Test 1'!$V$29</f>
        <v>4.521008403361345E-2</v>
      </c>
      <c r="L11">
        <f t="shared" si="5"/>
        <v>1.3333333333333333</v>
      </c>
    </row>
    <row r="12" spans="1:12" x14ac:dyDescent="0.4">
      <c r="A12">
        <f t="shared" si="6"/>
        <v>90</v>
      </c>
      <c r="B12">
        <v>-9</v>
      </c>
      <c r="C12">
        <f t="shared" si="4"/>
        <v>1.2436974789915966E-2</v>
      </c>
      <c r="E12" s="7">
        <f t="shared" si="0"/>
        <v>1.5</v>
      </c>
      <c r="F12" s="2">
        <f t="shared" si="1"/>
        <v>7.3999999999999996E-2</v>
      </c>
      <c r="G12" s="3">
        <f>(F12)/'Test 1'!$V$29</f>
        <v>1.2436974789915966E-2</v>
      </c>
      <c r="H12" s="7">
        <f t="shared" si="2"/>
        <v>5.833333333333333</v>
      </c>
      <c r="I12" s="2">
        <f t="shared" si="3"/>
        <v>0.27400000000000002</v>
      </c>
      <c r="J12" s="3">
        <f>(I12)/'Test 1'!$V$29</f>
        <v>4.6050420168067228E-2</v>
      </c>
      <c r="L12">
        <f t="shared" si="5"/>
        <v>1.5</v>
      </c>
    </row>
    <row r="13" spans="1:12" x14ac:dyDescent="0.4">
      <c r="A13">
        <f t="shared" si="6"/>
        <v>100</v>
      </c>
      <c r="B13">
        <v>-13</v>
      </c>
      <c r="C13">
        <f t="shared" si="4"/>
        <v>1.3109243697478991E-2</v>
      </c>
      <c r="E13" s="7">
        <f t="shared" si="0"/>
        <v>1.6666666666666667</v>
      </c>
      <c r="F13" s="2">
        <f t="shared" si="1"/>
        <v>7.8E-2</v>
      </c>
      <c r="G13" s="3">
        <f>(F13)/'Test 1'!$V$29</f>
        <v>1.3109243697478991E-2</v>
      </c>
      <c r="H13" s="7">
        <f t="shared" si="2"/>
        <v>6</v>
      </c>
      <c r="I13" s="2">
        <f t="shared" si="3"/>
        <v>0.29399999999999998</v>
      </c>
      <c r="J13" s="3">
        <f>(I13)/'Test 1'!$V$29</f>
        <v>4.9411764705882349E-2</v>
      </c>
      <c r="L13">
        <f t="shared" si="5"/>
        <v>1.6666666666666667</v>
      </c>
    </row>
    <row r="14" spans="1:12" x14ac:dyDescent="0.4">
      <c r="A14">
        <f t="shared" si="6"/>
        <v>110</v>
      </c>
      <c r="B14">
        <v>-22</v>
      </c>
      <c r="C14">
        <f t="shared" si="4"/>
        <v>1.4621848739495799E-2</v>
      </c>
      <c r="E14" s="7">
        <f t="shared" si="0"/>
        <v>1.8333333333333333</v>
      </c>
      <c r="F14" s="2">
        <f t="shared" si="1"/>
        <v>8.7000000000000008E-2</v>
      </c>
      <c r="G14" s="3">
        <f>(F14)/'Test 1'!$V$29</f>
        <v>1.4621848739495799E-2</v>
      </c>
      <c r="H14" s="7">
        <f t="shared" si="2"/>
        <v>6.166666666666667</v>
      </c>
      <c r="I14" s="2">
        <f t="shared" si="3"/>
        <v>0.29799999999999999</v>
      </c>
      <c r="J14" s="3">
        <f>(I14)/'Test 1'!$V$29</f>
        <v>5.0084033613445378E-2</v>
      </c>
      <c r="L14">
        <f t="shared" si="5"/>
        <v>1.8333333333333333</v>
      </c>
    </row>
    <row r="15" spans="1:12" x14ac:dyDescent="0.4">
      <c r="A15">
        <f t="shared" si="6"/>
        <v>120</v>
      </c>
      <c r="B15">
        <v>-30</v>
      </c>
      <c r="C15">
        <f t="shared" si="4"/>
        <v>1.5966386554621848E-2</v>
      </c>
      <c r="E15" s="7">
        <f t="shared" si="0"/>
        <v>2</v>
      </c>
      <c r="F15" s="2">
        <f t="shared" si="1"/>
        <v>9.5000000000000001E-2</v>
      </c>
      <c r="G15" s="3">
        <f>(F15)/'Test 1'!$V$29</f>
        <v>1.5966386554621848E-2</v>
      </c>
      <c r="H15" s="7">
        <f t="shared" si="2"/>
        <v>6.333333333333333</v>
      </c>
      <c r="I15" s="2">
        <f t="shared" si="3"/>
        <v>0.313</v>
      </c>
      <c r="J15" s="3">
        <f>(I15)/'Test 1'!$V$29</f>
        <v>5.260504201680672E-2</v>
      </c>
      <c r="L15">
        <f t="shared" si="5"/>
        <v>2</v>
      </c>
    </row>
    <row r="16" spans="1:12" x14ac:dyDescent="0.4">
      <c r="A16">
        <f t="shared" si="6"/>
        <v>130</v>
      </c>
      <c r="B16">
        <v>-38</v>
      </c>
      <c r="C16">
        <f t="shared" si="4"/>
        <v>1.7310924369747901E-2</v>
      </c>
      <c r="E16" s="7">
        <f t="shared" si="0"/>
        <v>2.1666666666666665</v>
      </c>
      <c r="F16" s="2">
        <f t="shared" si="1"/>
        <v>0.10300000000000001</v>
      </c>
      <c r="G16" s="3">
        <f>(F16)/'Test 1'!$V$29</f>
        <v>1.7310924369747901E-2</v>
      </c>
      <c r="H16" s="7">
        <f t="shared" si="2"/>
        <v>6.5</v>
      </c>
      <c r="I16" s="2">
        <f t="shared" si="3"/>
        <v>0.31900000000000001</v>
      </c>
      <c r="J16" s="3">
        <f>(I16)/'Test 1'!$V$29</f>
        <v>5.3613445378151263E-2</v>
      </c>
      <c r="L16">
        <f t="shared" si="5"/>
        <v>2.1666666666666665</v>
      </c>
    </row>
    <row r="17" spans="1:12" x14ac:dyDescent="0.4">
      <c r="A17">
        <f t="shared" si="6"/>
        <v>140</v>
      </c>
      <c r="B17">
        <v>-40</v>
      </c>
      <c r="C17">
        <f t="shared" si="4"/>
        <v>1.7647058823529412E-2</v>
      </c>
      <c r="E17" s="7">
        <f t="shared" si="0"/>
        <v>2.3333333333333335</v>
      </c>
      <c r="F17" s="2">
        <f t="shared" si="1"/>
        <v>0.105</v>
      </c>
      <c r="G17" s="3">
        <f>(F17)/'Test 1'!$V$29</f>
        <v>1.7647058823529412E-2</v>
      </c>
      <c r="H17" s="7">
        <f t="shared" si="2"/>
        <v>6.666666666666667</v>
      </c>
      <c r="I17" s="2">
        <f t="shared" si="3"/>
        <v>0.33200000000000002</v>
      </c>
      <c r="J17" s="3">
        <f>(I17)/'Test 1'!$V$29</f>
        <v>5.5798319327731091E-2</v>
      </c>
      <c r="L17">
        <f t="shared" si="5"/>
        <v>2.3333333333333335</v>
      </c>
    </row>
    <row r="18" spans="1:12" x14ac:dyDescent="0.4">
      <c r="A18">
        <f t="shared" si="6"/>
        <v>150</v>
      </c>
      <c r="B18" s="27">
        <v>-45</v>
      </c>
      <c r="C18" s="27">
        <f t="shared" si="4"/>
        <v>1.8487394957983194E-2</v>
      </c>
      <c r="E18" s="7">
        <f t="shared" si="0"/>
        <v>2.5</v>
      </c>
      <c r="F18" s="2">
        <f t="shared" si="1"/>
        <v>0.11</v>
      </c>
      <c r="G18" s="3">
        <f>(F18)/'Test 1'!$V$29</f>
        <v>1.8487394957983194E-2</v>
      </c>
      <c r="H18" s="7">
        <f t="shared" si="2"/>
        <v>6.833333333333333</v>
      </c>
      <c r="I18" s="2">
        <f t="shared" si="3"/>
        <v>0.35100000000000003</v>
      </c>
      <c r="J18" s="3">
        <f>(I18)/'Test 1'!$V$29</f>
        <v>5.8991596638655469E-2</v>
      </c>
      <c r="L18">
        <f t="shared" si="5"/>
        <v>2.5</v>
      </c>
    </row>
    <row r="19" spans="1:12" x14ac:dyDescent="0.4">
      <c r="A19">
        <f t="shared" si="6"/>
        <v>160</v>
      </c>
      <c r="B19">
        <v>-56</v>
      </c>
      <c r="C19">
        <f t="shared" si="4"/>
        <v>2.0336134453781511E-2</v>
      </c>
      <c r="E19" s="7">
        <f t="shared" si="0"/>
        <v>2.6666666666666665</v>
      </c>
      <c r="F19" s="2">
        <f t="shared" si="1"/>
        <v>0.121</v>
      </c>
      <c r="G19" s="3">
        <f>(F19)/'Test 1'!$V$29</f>
        <v>2.0336134453781511E-2</v>
      </c>
      <c r="H19" s="7">
        <f t="shared" si="2"/>
        <v>7</v>
      </c>
      <c r="I19" s="2">
        <f t="shared" si="3"/>
        <v>0.37</v>
      </c>
      <c r="J19" s="3">
        <f>(I19)/'Test 1'!$V$29</f>
        <v>6.2184873949579826E-2</v>
      </c>
      <c r="L19">
        <f t="shared" si="5"/>
        <v>2.6666666666666665</v>
      </c>
    </row>
    <row r="20" spans="1:12" x14ac:dyDescent="0.4">
      <c r="A20">
        <f t="shared" si="6"/>
        <v>170</v>
      </c>
      <c r="B20">
        <v>-65</v>
      </c>
      <c r="C20">
        <f t="shared" si="4"/>
        <v>2.1848739495798318E-2</v>
      </c>
      <c r="E20" s="7">
        <f t="shared" si="0"/>
        <v>2.8333333333333335</v>
      </c>
      <c r="F20" s="2">
        <f t="shared" si="1"/>
        <v>0.13</v>
      </c>
      <c r="G20" s="3">
        <f>(F20)/'Test 1'!$V$29</f>
        <v>2.1848739495798318E-2</v>
      </c>
      <c r="H20" s="7">
        <f t="shared" si="2"/>
        <v>7.166666666666667</v>
      </c>
      <c r="I20" s="2">
        <f t="shared" si="3"/>
        <v>0.38</v>
      </c>
      <c r="J20" s="3">
        <f>(I20)/'Test 1'!$V$29</f>
        <v>6.386554621848739E-2</v>
      </c>
      <c r="L20">
        <f t="shared" si="5"/>
        <v>2.8333333333333335</v>
      </c>
    </row>
    <row r="21" spans="1:12" x14ac:dyDescent="0.4">
      <c r="A21">
        <f t="shared" si="6"/>
        <v>180</v>
      </c>
      <c r="B21">
        <v>-68</v>
      </c>
      <c r="C21">
        <f t="shared" si="4"/>
        <v>2.2352941176470589E-2</v>
      </c>
      <c r="E21" s="7">
        <f t="shared" si="0"/>
        <v>3</v>
      </c>
      <c r="F21" s="2">
        <f t="shared" si="1"/>
        <v>0.13300000000000001</v>
      </c>
      <c r="G21" s="3">
        <f>(F21)/'Test 1'!$V$29</f>
        <v>2.2352941176470589E-2</v>
      </c>
      <c r="H21" s="7">
        <f t="shared" si="2"/>
        <v>7.333333333333333</v>
      </c>
      <c r="I21" s="2">
        <f t="shared" si="3"/>
        <v>0.38900000000000001</v>
      </c>
      <c r="J21" s="3">
        <f>(I21)/'Test 1'!$V$29</f>
        <v>6.5378151260504197E-2</v>
      </c>
      <c r="L21">
        <f t="shared" si="5"/>
        <v>3</v>
      </c>
    </row>
    <row r="22" spans="1:12" x14ac:dyDescent="0.4">
      <c r="A22">
        <f t="shared" si="6"/>
        <v>190</v>
      </c>
      <c r="B22">
        <v>-73</v>
      </c>
      <c r="C22">
        <f t="shared" si="4"/>
        <v>2.3193277310924371E-2</v>
      </c>
      <c r="E22" s="7">
        <f t="shared" si="0"/>
        <v>3.1666666666666665</v>
      </c>
      <c r="F22" s="2">
        <f t="shared" si="1"/>
        <v>0.13800000000000001</v>
      </c>
      <c r="G22" s="3">
        <f>(F22)/'Test 1'!$V$29</f>
        <v>2.3193277310924371E-2</v>
      </c>
      <c r="H22" s="7">
        <f t="shared" si="2"/>
        <v>7.5</v>
      </c>
      <c r="I22" s="2">
        <f t="shared" si="3"/>
        <v>0.40500000000000003</v>
      </c>
      <c r="J22" s="3">
        <f>(I22)/'Test 1'!$V$29</f>
        <v>6.806722689075631E-2</v>
      </c>
      <c r="L22">
        <f t="shared" si="5"/>
        <v>3.1666666666666665</v>
      </c>
    </row>
    <row r="23" spans="1:12" x14ac:dyDescent="0.4">
      <c r="A23">
        <f t="shared" si="6"/>
        <v>200</v>
      </c>
      <c r="B23">
        <v>-84</v>
      </c>
      <c r="C23">
        <f t="shared" si="4"/>
        <v>2.5042016806722689E-2</v>
      </c>
      <c r="E23" s="7">
        <f t="shared" si="0"/>
        <v>3.3333333333333335</v>
      </c>
      <c r="F23" s="2">
        <f t="shared" si="1"/>
        <v>0.14899999999999999</v>
      </c>
      <c r="G23" s="3">
        <f>(F23)/'Test 1'!$V$29</f>
        <v>2.5042016806722689E-2</v>
      </c>
      <c r="H23" s="7">
        <f t="shared" si="2"/>
        <v>7.666666666666667</v>
      </c>
      <c r="I23" s="2">
        <f t="shared" si="3"/>
        <v>0.42099999999999999</v>
      </c>
      <c r="J23" s="3">
        <f>(I23)/'Test 1'!$V$29</f>
        <v>7.0756302521008396E-2</v>
      </c>
      <c r="L23">
        <f t="shared" si="5"/>
        <v>3.3333333333333335</v>
      </c>
    </row>
    <row r="24" spans="1:12" x14ac:dyDescent="0.4">
      <c r="A24">
        <f t="shared" si="6"/>
        <v>210</v>
      </c>
      <c r="B24">
        <v>-94</v>
      </c>
      <c r="C24">
        <f t="shared" si="4"/>
        <v>2.6722689075630253E-2</v>
      </c>
      <c r="E24" s="7">
        <f t="shared" si="0"/>
        <v>3.5</v>
      </c>
      <c r="F24" s="2">
        <f t="shared" si="1"/>
        <v>0.159</v>
      </c>
      <c r="G24" s="3">
        <f>(F24)/'Test 1'!$V$29</f>
        <v>2.6722689075630253E-2</v>
      </c>
      <c r="H24" s="7">
        <f t="shared" si="2"/>
        <v>7.833333333333333</v>
      </c>
      <c r="I24" s="2">
        <f t="shared" si="3"/>
        <v>0.439</v>
      </c>
      <c r="J24" s="3">
        <f>(I24)/'Test 1'!$V$29</f>
        <v>7.378151260504201E-2</v>
      </c>
      <c r="L24">
        <f t="shared" si="5"/>
        <v>3.5</v>
      </c>
    </row>
    <row r="25" spans="1:12" x14ac:dyDescent="0.4">
      <c r="A25">
        <f t="shared" si="6"/>
        <v>220</v>
      </c>
      <c r="B25">
        <v>-98</v>
      </c>
      <c r="C25">
        <f t="shared" si="4"/>
        <v>2.7394957983193278E-2</v>
      </c>
      <c r="E25" s="7">
        <f t="shared" si="0"/>
        <v>3.6666666666666665</v>
      </c>
      <c r="F25" s="2">
        <f t="shared" si="1"/>
        <v>0.16300000000000001</v>
      </c>
      <c r="G25" s="3">
        <f>(F25)/'Test 1'!$V$29</f>
        <v>2.7394957983193278E-2</v>
      </c>
      <c r="H25" s="7">
        <f t="shared" si="2"/>
        <v>8</v>
      </c>
      <c r="I25" s="2">
        <f t="shared" si="3"/>
        <v>0.46200000000000002</v>
      </c>
      <c r="J25" s="3">
        <f>(I25)/'Test 1'!$V$29</f>
        <v>7.7647058823529416E-2</v>
      </c>
      <c r="L25">
        <f t="shared" si="5"/>
        <v>3.6666666666666665</v>
      </c>
    </row>
    <row r="26" spans="1:12" x14ac:dyDescent="0.4">
      <c r="A26">
        <f t="shared" si="6"/>
        <v>230</v>
      </c>
      <c r="B26">
        <v>-110</v>
      </c>
      <c r="C26">
        <f t="shared" si="4"/>
        <v>2.9411764705882356E-2</v>
      </c>
      <c r="E26" s="7">
        <f t="shared" si="0"/>
        <v>3.8333333333333335</v>
      </c>
      <c r="F26" s="2">
        <f t="shared" si="1"/>
        <v>0.17500000000000002</v>
      </c>
      <c r="G26" s="3">
        <f>(F26)/'Test 1'!$V$29</f>
        <v>2.9411764705882356E-2</v>
      </c>
      <c r="H26" s="7">
        <f t="shared" si="2"/>
        <v>8.1666666666666661</v>
      </c>
      <c r="I26" s="2">
        <f t="shared" si="3"/>
        <v>0.49</v>
      </c>
      <c r="J26" s="3">
        <f>(I26)/'Test 1'!$V$29</f>
        <v>8.2352941176470587E-2</v>
      </c>
      <c r="L26">
        <f t="shared" si="5"/>
        <v>3.8333333333333335</v>
      </c>
    </row>
    <row r="27" spans="1:12" x14ac:dyDescent="0.4">
      <c r="A27">
        <f t="shared" si="6"/>
        <v>240</v>
      </c>
      <c r="B27">
        <v>-118</v>
      </c>
      <c r="C27">
        <f t="shared" si="4"/>
        <v>3.0756302521008402E-2</v>
      </c>
      <c r="E27" s="7">
        <f t="shared" si="0"/>
        <v>4</v>
      </c>
      <c r="F27" s="2">
        <f t="shared" si="1"/>
        <v>0.183</v>
      </c>
      <c r="G27" s="3">
        <f>(F27)/'Test 1'!$V$29</f>
        <v>3.0756302521008402E-2</v>
      </c>
      <c r="H27" s="7">
        <f t="shared" si="2"/>
        <v>8.3333333333333339</v>
      </c>
      <c r="I27" s="2">
        <f t="shared" si="3"/>
        <v>0.52</v>
      </c>
      <c r="J27" s="3">
        <f>(I27)/'Test 1'!$V$29</f>
        <v>8.7394957983193272E-2</v>
      </c>
      <c r="L27">
        <f t="shared" si="5"/>
        <v>4</v>
      </c>
    </row>
    <row r="28" spans="1:12" x14ac:dyDescent="0.4">
      <c r="A28">
        <f t="shared" si="6"/>
        <v>250</v>
      </c>
      <c r="B28">
        <v>-121</v>
      </c>
      <c r="C28">
        <f t="shared" si="4"/>
        <v>3.1260504201680674E-2</v>
      </c>
      <c r="E28" s="7">
        <f t="shared" si="0"/>
        <v>4.166666666666667</v>
      </c>
      <c r="F28" s="2">
        <f t="shared" si="1"/>
        <v>0.186</v>
      </c>
      <c r="G28" s="3">
        <f>(F28)/'Test 1'!$V$29</f>
        <v>3.1260504201680674E-2</v>
      </c>
      <c r="H28" s="7"/>
      <c r="I28" s="2"/>
      <c r="J28" s="3"/>
      <c r="L28">
        <f t="shared" si="5"/>
        <v>4.166666666666667</v>
      </c>
    </row>
    <row r="29" spans="1:12" x14ac:dyDescent="0.4">
      <c r="A29">
        <f t="shared" si="6"/>
        <v>260</v>
      </c>
      <c r="B29">
        <v>-128</v>
      </c>
      <c r="C29">
        <f t="shared" si="4"/>
        <v>3.2436974789915966E-2</v>
      </c>
      <c r="L29">
        <f t="shared" si="5"/>
        <v>4.333333333333333</v>
      </c>
    </row>
    <row r="30" spans="1:12" x14ac:dyDescent="0.4">
      <c r="A30">
        <f t="shared" si="6"/>
        <v>270</v>
      </c>
      <c r="B30">
        <v>-139</v>
      </c>
      <c r="C30">
        <f>(65-B30)*0.001/5.95</f>
        <v>3.4285714285714287E-2</v>
      </c>
      <c r="L30">
        <f t="shared" si="5"/>
        <v>4.5</v>
      </c>
    </row>
    <row r="31" spans="1:12" x14ac:dyDescent="0.4">
      <c r="A31">
        <f t="shared" si="6"/>
        <v>280</v>
      </c>
      <c r="B31">
        <v>-148</v>
      </c>
      <c r="C31">
        <f t="shared" si="4"/>
        <v>3.5798319327731087E-2</v>
      </c>
      <c r="L31">
        <f t="shared" si="5"/>
        <v>4.666666666666667</v>
      </c>
    </row>
    <row r="32" spans="1:12" x14ac:dyDescent="0.4">
      <c r="A32">
        <f t="shared" si="6"/>
        <v>290</v>
      </c>
      <c r="B32">
        <v>-150</v>
      </c>
      <c r="C32">
        <f t="shared" si="4"/>
        <v>3.6134453781512602E-2</v>
      </c>
      <c r="L32">
        <f t="shared" si="5"/>
        <v>4.833333333333333</v>
      </c>
    </row>
    <row r="33" spans="1:12" x14ac:dyDescent="0.4">
      <c r="A33">
        <f t="shared" si="6"/>
        <v>300</v>
      </c>
      <c r="B33" s="27">
        <v>-158</v>
      </c>
      <c r="C33" s="27">
        <f t="shared" si="4"/>
        <v>3.7478991596638658E-2</v>
      </c>
      <c r="L33">
        <f t="shared" si="5"/>
        <v>5</v>
      </c>
    </row>
    <row r="34" spans="1:12" x14ac:dyDescent="0.4">
      <c r="A34">
        <f t="shared" si="6"/>
        <v>310</v>
      </c>
      <c r="B34">
        <v>-175</v>
      </c>
      <c r="C34">
        <f t="shared" si="4"/>
        <v>4.0336134453781508E-2</v>
      </c>
      <c r="L34">
        <f t="shared" si="5"/>
        <v>5.166666666666667</v>
      </c>
    </row>
    <row r="35" spans="1:12" x14ac:dyDescent="0.4">
      <c r="A35">
        <f t="shared" si="6"/>
        <v>320</v>
      </c>
      <c r="B35">
        <v>-190</v>
      </c>
      <c r="C35">
        <f t="shared" si="4"/>
        <v>4.2857142857142858E-2</v>
      </c>
      <c r="L35">
        <f>A35/60</f>
        <v>5.333333333333333</v>
      </c>
    </row>
    <row r="36" spans="1:12" x14ac:dyDescent="0.4">
      <c r="A36">
        <f t="shared" si="6"/>
        <v>330</v>
      </c>
      <c r="B36">
        <v>-200</v>
      </c>
      <c r="C36">
        <f t="shared" si="4"/>
        <v>4.4537815126050422E-2</v>
      </c>
      <c r="L36">
        <f t="shared" si="5"/>
        <v>5.5</v>
      </c>
    </row>
    <row r="37" spans="1:12" x14ac:dyDescent="0.4">
      <c r="A37">
        <f t="shared" si="6"/>
        <v>340</v>
      </c>
      <c r="B37">
        <v>-204</v>
      </c>
      <c r="C37">
        <f t="shared" si="4"/>
        <v>4.521008403361345E-2</v>
      </c>
      <c r="L37">
        <f t="shared" si="5"/>
        <v>5.666666666666667</v>
      </c>
    </row>
    <row r="38" spans="1:12" x14ac:dyDescent="0.4">
      <c r="A38">
        <f t="shared" si="6"/>
        <v>350</v>
      </c>
      <c r="B38">
        <v>-209</v>
      </c>
      <c r="C38">
        <f t="shared" si="4"/>
        <v>4.6050420168067228E-2</v>
      </c>
      <c r="L38">
        <f t="shared" si="5"/>
        <v>5.833333333333333</v>
      </c>
    </row>
    <row r="39" spans="1:12" x14ac:dyDescent="0.4">
      <c r="A39">
        <f t="shared" si="6"/>
        <v>360</v>
      </c>
      <c r="B39">
        <v>-229</v>
      </c>
      <c r="C39">
        <f t="shared" si="4"/>
        <v>4.9411764705882349E-2</v>
      </c>
      <c r="L39">
        <f t="shared" si="5"/>
        <v>6</v>
      </c>
    </row>
    <row r="40" spans="1:12" x14ac:dyDescent="0.4">
      <c r="A40">
        <f t="shared" si="6"/>
        <v>370</v>
      </c>
      <c r="B40">
        <v>-233</v>
      </c>
      <c r="C40">
        <f t="shared" si="4"/>
        <v>5.0084033613445378E-2</v>
      </c>
      <c r="L40">
        <f t="shared" si="5"/>
        <v>6.166666666666667</v>
      </c>
    </row>
    <row r="41" spans="1:12" x14ac:dyDescent="0.4">
      <c r="A41">
        <f t="shared" si="6"/>
        <v>380</v>
      </c>
      <c r="B41">
        <v>-248</v>
      </c>
      <c r="C41">
        <f t="shared" si="4"/>
        <v>5.260504201680672E-2</v>
      </c>
      <c r="L41">
        <f t="shared" si="5"/>
        <v>6.333333333333333</v>
      </c>
    </row>
    <row r="42" spans="1:12" x14ac:dyDescent="0.4">
      <c r="A42">
        <f t="shared" si="6"/>
        <v>390</v>
      </c>
      <c r="B42">
        <v>-254</v>
      </c>
      <c r="C42">
        <f t="shared" si="4"/>
        <v>5.3613445378151263E-2</v>
      </c>
      <c r="L42">
        <f t="shared" si="5"/>
        <v>6.5</v>
      </c>
    </row>
    <row r="43" spans="1:12" x14ac:dyDescent="0.4">
      <c r="A43">
        <f t="shared" si="6"/>
        <v>400</v>
      </c>
      <c r="B43">
        <v>-267</v>
      </c>
      <c r="C43">
        <f t="shared" si="4"/>
        <v>5.5798319327731091E-2</v>
      </c>
      <c r="L43">
        <f t="shared" si="5"/>
        <v>6.666666666666667</v>
      </c>
    </row>
    <row r="44" spans="1:12" x14ac:dyDescent="0.4">
      <c r="A44">
        <f t="shared" si="6"/>
        <v>410</v>
      </c>
      <c r="B44">
        <v>-286</v>
      </c>
      <c r="C44">
        <f t="shared" si="4"/>
        <v>5.8991596638655469E-2</v>
      </c>
      <c r="L44">
        <f t="shared" si="5"/>
        <v>6.833333333333333</v>
      </c>
    </row>
    <row r="45" spans="1:12" x14ac:dyDescent="0.4">
      <c r="A45">
        <f t="shared" si="6"/>
        <v>420</v>
      </c>
      <c r="B45">
        <v>-305</v>
      </c>
      <c r="C45">
        <f t="shared" si="4"/>
        <v>6.2184873949579826E-2</v>
      </c>
      <c r="L45">
        <f t="shared" si="5"/>
        <v>7</v>
      </c>
    </row>
    <row r="46" spans="1:12" x14ac:dyDescent="0.4">
      <c r="A46">
        <f t="shared" si="6"/>
        <v>430</v>
      </c>
      <c r="B46">
        <v>-315</v>
      </c>
      <c r="C46">
        <f t="shared" si="4"/>
        <v>6.386554621848739E-2</v>
      </c>
      <c r="L46">
        <f t="shared" si="5"/>
        <v>7.166666666666667</v>
      </c>
    </row>
    <row r="47" spans="1:12" x14ac:dyDescent="0.4">
      <c r="A47">
        <f t="shared" si="6"/>
        <v>440</v>
      </c>
      <c r="B47">
        <v>-324</v>
      </c>
      <c r="C47">
        <f t="shared" si="4"/>
        <v>6.5378151260504197E-2</v>
      </c>
      <c r="L47">
        <f t="shared" si="5"/>
        <v>7.333333333333333</v>
      </c>
    </row>
    <row r="48" spans="1:12" x14ac:dyDescent="0.4">
      <c r="A48">
        <f t="shared" si="6"/>
        <v>450</v>
      </c>
      <c r="B48">
        <v>-340</v>
      </c>
      <c r="C48">
        <f t="shared" si="4"/>
        <v>6.806722689075631E-2</v>
      </c>
      <c r="L48">
        <f t="shared" si="5"/>
        <v>7.5</v>
      </c>
    </row>
    <row r="49" spans="1:12" x14ac:dyDescent="0.4">
      <c r="A49">
        <f t="shared" si="6"/>
        <v>460</v>
      </c>
      <c r="B49">
        <v>-356</v>
      </c>
      <c r="C49">
        <f t="shared" si="4"/>
        <v>7.0756302521008396E-2</v>
      </c>
      <c r="L49">
        <f t="shared" si="5"/>
        <v>7.666666666666667</v>
      </c>
    </row>
    <row r="50" spans="1:12" x14ac:dyDescent="0.4">
      <c r="A50">
        <f t="shared" si="6"/>
        <v>470</v>
      </c>
      <c r="B50">
        <v>-374</v>
      </c>
      <c r="C50">
        <f t="shared" si="4"/>
        <v>7.378151260504201E-2</v>
      </c>
      <c r="L50">
        <f t="shared" si="5"/>
        <v>7.833333333333333</v>
      </c>
    </row>
    <row r="51" spans="1:12" x14ac:dyDescent="0.4">
      <c r="A51">
        <f t="shared" si="6"/>
        <v>480</v>
      </c>
      <c r="B51">
        <v>-397</v>
      </c>
      <c r="C51">
        <f t="shared" si="4"/>
        <v>7.7647058823529416E-2</v>
      </c>
      <c r="L51">
        <f t="shared" si="5"/>
        <v>8</v>
      </c>
    </row>
    <row r="52" spans="1:12" x14ac:dyDescent="0.4">
      <c r="A52">
        <f t="shared" si="6"/>
        <v>490</v>
      </c>
      <c r="B52">
        <v>-425</v>
      </c>
      <c r="C52">
        <f t="shared" si="4"/>
        <v>8.2352941176470587E-2</v>
      </c>
      <c r="L52">
        <f t="shared" si="5"/>
        <v>8.1666666666666661</v>
      </c>
    </row>
    <row r="53" spans="1:12" x14ac:dyDescent="0.4">
      <c r="A53">
        <f t="shared" si="6"/>
        <v>500</v>
      </c>
      <c r="B53">
        <v>-455</v>
      </c>
      <c r="C53">
        <f t="shared" si="4"/>
        <v>8.7394957983193272E-2</v>
      </c>
      <c r="L53">
        <f t="shared" si="5"/>
        <v>8.3333333333333339</v>
      </c>
    </row>
  </sheetData>
  <mergeCells count="1">
    <mergeCell ref="A1:B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="70" zoomScaleNormal="70" workbookViewId="0">
      <selection activeCell="F42" sqref="F42"/>
    </sheetView>
  </sheetViews>
  <sheetFormatPr baseColWidth="10" defaultColWidth="9.07421875" defaultRowHeight="14.6" x14ac:dyDescent="0.4"/>
  <cols>
    <col min="1" max="1" width="8.07421875" style="2" bestFit="1" customWidth="1"/>
    <col min="2" max="2" width="14.07421875" style="2" bestFit="1" customWidth="1"/>
    <col min="3" max="3" width="9.07421875" style="2"/>
    <col min="4" max="4" width="11" style="7" customWidth="1"/>
    <col min="5" max="6" width="11" style="2" customWidth="1"/>
    <col min="7" max="7" width="11" style="7" customWidth="1"/>
    <col min="8" max="9" width="11" style="2" customWidth="1"/>
    <col min="10" max="10" width="9.07421875" style="2"/>
    <col min="11" max="11" width="9.07421875" style="7"/>
    <col min="12" max="12" width="9.07421875" style="3"/>
    <col min="13" max="16384" width="9.07421875" style="2"/>
  </cols>
  <sheetData>
    <row r="1" spans="1:12" x14ac:dyDescent="0.4">
      <c r="A1" s="28" t="s">
        <v>4</v>
      </c>
      <c r="B1" s="28"/>
      <c r="D1" s="7" t="s">
        <v>19</v>
      </c>
      <c r="E1" s="2" t="s">
        <v>25</v>
      </c>
      <c r="F1" s="2" t="s">
        <v>26</v>
      </c>
      <c r="G1" s="7" t="s">
        <v>27</v>
      </c>
      <c r="H1" s="2" t="s">
        <v>28</v>
      </c>
      <c r="I1" s="2" t="s">
        <v>29</v>
      </c>
    </row>
    <row r="2" spans="1:12" x14ac:dyDescent="0.4">
      <c r="A2" s="2" t="s">
        <v>2</v>
      </c>
      <c r="B2" s="2" t="s">
        <v>1</v>
      </c>
      <c r="C2" s="2" t="s">
        <v>20</v>
      </c>
      <c r="D2" s="7" t="s">
        <v>48</v>
      </c>
      <c r="E2" s="2" t="s">
        <v>24</v>
      </c>
      <c r="F2" s="2" t="s">
        <v>20</v>
      </c>
      <c r="G2" s="7" t="s">
        <v>48</v>
      </c>
      <c r="H2" s="2" t="s">
        <v>24</v>
      </c>
      <c r="I2" s="2" t="s">
        <v>20</v>
      </c>
      <c r="K2" s="7" t="s">
        <v>48</v>
      </c>
      <c r="L2" s="3" t="s">
        <v>20</v>
      </c>
    </row>
    <row r="3" spans="1:12" x14ac:dyDescent="0.4">
      <c r="A3" s="2">
        <v>0</v>
      </c>
      <c r="B3" s="2">
        <v>60</v>
      </c>
      <c r="C3" s="2">
        <f>(60-B3)*0.001/5.95</f>
        <v>0</v>
      </c>
      <c r="D3" s="7">
        <f t="shared" ref="D3:D31" si="0">A3/60</f>
        <v>0</v>
      </c>
      <c r="E3" s="2">
        <f t="shared" ref="E3:E31" si="1">(60-B3)*0.001</f>
        <v>0</v>
      </c>
      <c r="F3" s="2">
        <f>(E3)/'Test 1'!$V$29</f>
        <v>0</v>
      </c>
      <c r="G3" s="7">
        <f t="shared" ref="G3:G30" si="2">A32/60</f>
        <v>1.9333333333333333</v>
      </c>
      <c r="H3" s="2">
        <f t="shared" ref="H3:H30" si="3">(60-B32)*0.001</f>
        <v>0.16500000000000001</v>
      </c>
      <c r="I3" s="2">
        <f>(H3)/'Test 1'!$V$29</f>
        <v>2.7731092436974792E-2</v>
      </c>
      <c r="K3" s="7">
        <f>A3/60</f>
        <v>0</v>
      </c>
      <c r="L3" s="3">
        <v>0</v>
      </c>
    </row>
    <row r="4" spans="1:12" x14ac:dyDescent="0.4">
      <c r="A4" s="2">
        <f>A3+4</f>
        <v>4</v>
      </c>
      <c r="B4" s="2">
        <v>40</v>
      </c>
      <c r="C4" s="2">
        <f t="shared" ref="C4:C59" si="4">(60-B4)*0.001/5.95</f>
        <v>3.3613445378151258E-3</v>
      </c>
      <c r="D4" s="7">
        <f t="shared" si="0"/>
        <v>6.6666666666666666E-2</v>
      </c>
      <c r="E4" s="2">
        <f t="shared" si="1"/>
        <v>0.02</v>
      </c>
      <c r="F4" s="2">
        <f>(E4)/'Test 1'!$V$29</f>
        <v>3.3613445378151258E-3</v>
      </c>
      <c r="G4" s="7">
        <f t="shared" si="2"/>
        <v>2</v>
      </c>
      <c r="H4" s="2">
        <f t="shared" si="3"/>
        <v>0.17300000000000001</v>
      </c>
      <c r="I4" s="2">
        <f>(H4)/'Test 1'!$V$29</f>
        <v>2.9075630252100842E-2</v>
      </c>
      <c r="K4" s="7">
        <f t="shared" ref="K4:K59" si="5">A4/60</f>
        <v>6.6666666666666666E-2</v>
      </c>
      <c r="L4" s="3">
        <v>3.3613445378151258E-3</v>
      </c>
    </row>
    <row r="5" spans="1:12" x14ac:dyDescent="0.4">
      <c r="A5" s="2">
        <f t="shared" ref="A5:A59" si="6">A4+4</f>
        <v>8</v>
      </c>
      <c r="B5" s="2">
        <v>35</v>
      </c>
      <c r="C5" s="2">
        <f t="shared" si="4"/>
        <v>4.2016806722689074E-3</v>
      </c>
      <c r="D5" s="7">
        <f t="shared" si="0"/>
        <v>0.13333333333333333</v>
      </c>
      <c r="E5" s="2">
        <f t="shared" si="1"/>
        <v>2.5000000000000001E-2</v>
      </c>
      <c r="F5" s="2">
        <f>(E5)/'Test 1'!$V$29</f>
        <v>4.2016806722689074E-3</v>
      </c>
      <c r="G5" s="7">
        <f t="shared" si="2"/>
        <v>2.0666666666666669</v>
      </c>
      <c r="H5" s="2">
        <f t="shared" si="3"/>
        <v>0.17699999999999999</v>
      </c>
      <c r="I5" s="2">
        <f>(H5)/'Test 1'!$V$29</f>
        <v>2.9747899159663863E-2</v>
      </c>
      <c r="K5" s="7">
        <f t="shared" si="5"/>
        <v>0.13333333333333333</v>
      </c>
      <c r="L5" s="3">
        <v>4.2016806722689074E-3</v>
      </c>
    </row>
    <row r="6" spans="1:12" x14ac:dyDescent="0.4">
      <c r="A6" s="2">
        <f t="shared" si="6"/>
        <v>12</v>
      </c>
      <c r="B6" s="2">
        <v>27</v>
      </c>
      <c r="C6" s="2">
        <f t="shared" si="4"/>
        <v>5.5462184873949581E-3</v>
      </c>
      <c r="D6" s="7">
        <f t="shared" si="0"/>
        <v>0.2</v>
      </c>
      <c r="E6" s="2">
        <f t="shared" si="1"/>
        <v>3.3000000000000002E-2</v>
      </c>
      <c r="F6" s="2">
        <f>(E6)/'Test 1'!$V$29</f>
        <v>5.5462184873949581E-3</v>
      </c>
      <c r="G6" s="7">
        <f t="shared" si="2"/>
        <v>2.1333333333333333</v>
      </c>
      <c r="H6" s="2">
        <f t="shared" si="3"/>
        <v>0.182</v>
      </c>
      <c r="I6" s="2">
        <f>(H6)/'Test 1'!$V$29</f>
        <v>3.0588235294117645E-2</v>
      </c>
      <c r="K6" s="7">
        <f t="shared" si="5"/>
        <v>0.2</v>
      </c>
      <c r="L6" s="3">
        <v>5.5462184873949581E-3</v>
      </c>
    </row>
    <row r="7" spans="1:12" x14ac:dyDescent="0.4">
      <c r="A7" s="2">
        <f t="shared" si="6"/>
        <v>16</v>
      </c>
      <c r="B7" s="2">
        <v>23</v>
      </c>
      <c r="C7" s="2">
        <f t="shared" si="4"/>
        <v>6.218487394957983E-3</v>
      </c>
      <c r="D7" s="7">
        <f t="shared" si="0"/>
        <v>0.26666666666666666</v>
      </c>
      <c r="E7" s="2">
        <f t="shared" si="1"/>
        <v>3.6999999999999998E-2</v>
      </c>
      <c r="F7" s="2">
        <f>(E7)/'Test 1'!$V$29</f>
        <v>6.218487394957983E-3</v>
      </c>
      <c r="G7" s="7">
        <f t="shared" si="2"/>
        <v>2.2000000000000002</v>
      </c>
      <c r="H7" s="2">
        <f t="shared" si="3"/>
        <v>0.187</v>
      </c>
      <c r="I7" s="2">
        <f>(H7)/'Test 1'!$V$29</f>
        <v>3.1428571428571431E-2</v>
      </c>
      <c r="K7" s="7">
        <f t="shared" si="5"/>
        <v>0.26666666666666666</v>
      </c>
      <c r="L7" s="3">
        <v>6.218487394957983E-3</v>
      </c>
    </row>
    <row r="8" spans="1:12" x14ac:dyDescent="0.4">
      <c r="A8" s="2">
        <f t="shared" si="6"/>
        <v>20</v>
      </c>
      <c r="B8" s="2">
        <v>20</v>
      </c>
      <c r="C8" s="2">
        <f t="shared" si="4"/>
        <v>6.7226890756302516E-3</v>
      </c>
      <c r="D8" s="7">
        <f t="shared" si="0"/>
        <v>0.33333333333333331</v>
      </c>
      <c r="E8" s="2">
        <f t="shared" si="1"/>
        <v>0.04</v>
      </c>
      <c r="F8" s="2">
        <f>(E8)/'Test 1'!$V$29</f>
        <v>6.7226890756302516E-3</v>
      </c>
      <c r="G8" s="7">
        <f t="shared" si="2"/>
        <v>2.2666666666666666</v>
      </c>
      <c r="H8" s="2">
        <f t="shared" si="3"/>
        <v>0.19500000000000001</v>
      </c>
      <c r="I8" s="2">
        <f>(H8)/'Test 1'!$V$29</f>
        <v>3.2773109243697481E-2</v>
      </c>
      <c r="K8" s="7">
        <f t="shared" si="5"/>
        <v>0.33333333333333331</v>
      </c>
      <c r="L8" s="3">
        <v>6.7226890756302516E-3</v>
      </c>
    </row>
    <row r="9" spans="1:12" x14ac:dyDescent="0.4">
      <c r="A9" s="2">
        <f t="shared" si="6"/>
        <v>24</v>
      </c>
      <c r="B9" s="2">
        <v>14</v>
      </c>
      <c r="C9" s="2">
        <f t="shared" si="4"/>
        <v>7.7310924369747899E-3</v>
      </c>
      <c r="D9" s="7">
        <f t="shared" si="0"/>
        <v>0.4</v>
      </c>
      <c r="E9" s="2">
        <f t="shared" si="1"/>
        <v>4.5999999999999999E-2</v>
      </c>
      <c r="F9" s="2">
        <f>(E9)/'Test 1'!$V$29</f>
        <v>7.7310924369747899E-3</v>
      </c>
      <c r="G9" s="7">
        <f t="shared" si="2"/>
        <v>2.3333333333333335</v>
      </c>
      <c r="H9" s="2">
        <f t="shared" si="3"/>
        <v>0.20200000000000001</v>
      </c>
      <c r="I9" s="2">
        <f>(H9)/'Test 1'!$V$29</f>
        <v>3.3949579831932773E-2</v>
      </c>
      <c r="K9" s="7">
        <f t="shared" si="5"/>
        <v>0.4</v>
      </c>
      <c r="L9" s="3">
        <v>7.7310924369747899E-3</v>
      </c>
    </row>
    <row r="10" spans="1:12" x14ac:dyDescent="0.4">
      <c r="A10" s="2">
        <f t="shared" si="6"/>
        <v>28</v>
      </c>
      <c r="B10" s="2">
        <v>8</v>
      </c>
      <c r="C10" s="2">
        <f t="shared" si="4"/>
        <v>8.7394957983193289E-3</v>
      </c>
      <c r="D10" s="7">
        <f t="shared" si="0"/>
        <v>0.46666666666666667</v>
      </c>
      <c r="E10" s="2">
        <f t="shared" si="1"/>
        <v>5.2000000000000005E-2</v>
      </c>
      <c r="F10" s="2">
        <f>(E10)/'Test 1'!$V$29</f>
        <v>8.7394957983193289E-3</v>
      </c>
      <c r="G10" s="7">
        <f t="shared" si="2"/>
        <v>2.4</v>
      </c>
      <c r="H10" s="2">
        <f t="shared" si="3"/>
        <v>0.20800000000000002</v>
      </c>
      <c r="I10" s="2">
        <f>(H10)/'Test 1'!$V$29</f>
        <v>3.4957983193277316E-2</v>
      </c>
      <c r="K10" s="7">
        <f t="shared" si="5"/>
        <v>0.46666666666666667</v>
      </c>
      <c r="L10" s="3">
        <v>8.7394957983193289E-3</v>
      </c>
    </row>
    <row r="11" spans="1:12" x14ac:dyDescent="0.4">
      <c r="A11" s="2">
        <f t="shared" si="6"/>
        <v>32</v>
      </c>
      <c r="B11" s="2">
        <v>1</v>
      </c>
      <c r="C11" s="2">
        <f t="shared" si="4"/>
        <v>9.9159663865546217E-3</v>
      </c>
      <c r="D11" s="7">
        <f t="shared" si="0"/>
        <v>0.53333333333333333</v>
      </c>
      <c r="E11" s="2">
        <f t="shared" si="1"/>
        <v>5.9000000000000004E-2</v>
      </c>
      <c r="F11" s="2">
        <f>(E11)/'Test 1'!$V$29</f>
        <v>9.9159663865546217E-3</v>
      </c>
      <c r="G11" s="7">
        <f t="shared" si="2"/>
        <v>2.4666666666666668</v>
      </c>
      <c r="H11" s="2">
        <f t="shared" si="3"/>
        <v>0.214</v>
      </c>
      <c r="I11" s="2">
        <f>(H11)/'Test 1'!$V$29</f>
        <v>3.5966386554621844E-2</v>
      </c>
      <c r="K11" s="7">
        <f t="shared" si="5"/>
        <v>0.53333333333333333</v>
      </c>
      <c r="L11" s="3">
        <v>9.9159663865546217E-3</v>
      </c>
    </row>
    <row r="12" spans="1:12" x14ac:dyDescent="0.4">
      <c r="A12" s="2">
        <f t="shared" si="6"/>
        <v>36</v>
      </c>
      <c r="B12" s="2">
        <v>-4</v>
      </c>
      <c r="C12" s="2">
        <f t="shared" si="4"/>
        <v>1.0756302521008404E-2</v>
      </c>
      <c r="D12" s="7">
        <f t="shared" si="0"/>
        <v>0.6</v>
      </c>
      <c r="E12" s="2">
        <f t="shared" si="1"/>
        <v>6.4000000000000001E-2</v>
      </c>
      <c r="F12" s="2">
        <f>(E12)/'Test 1'!$V$29</f>
        <v>1.0756302521008404E-2</v>
      </c>
      <c r="G12" s="7">
        <f t="shared" si="2"/>
        <v>2.5333333333333332</v>
      </c>
      <c r="H12" s="2">
        <f t="shared" si="3"/>
        <v>0.22</v>
      </c>
      <c r="I12" s="2">
        <f>(H12)/'Test 1'!$V$29</f>
        <v>3.6974789915966387E-2</v>
      </c>
      <c r="K12" s="7">
        <f t="shared" si="5"/>
        <v>0.6</v>
      </c>
      <c r="L12" s="3">
        <v>1.0756302521008404E-2</v>
      </c>
    </row>
    <row r="13" spans="1:12" x14ac:dyDescent="0.4">
      <c r="A13" s="2">
        <f t="shared" si="6"/>
        <v>40</v>
      </c>
      <c r="B13" s="2">
        <v>-10</v>
      </c>
      <c r="C13" s="2">
        <f t="shared" si="4"/>
        <v>1.1764705882352943E-2</v>
      </c>
      <c r="D13" s="7">
        <f t="shared" si="0"/>
        <v>0.66666666666666663</v>
      </c>
      <c r="E13" s="2">
        <f t="shared" si="1"/>
        <v>7.0000000000000007E-2</v>
      </c>
      <c r="F13" s="2">
        <f>(E13)/'Test 1'!$V$29</f>
        <v>1.1764705882352943E-2</v>
      </c>
      <c r="G13" s="7">
        <f t="shared" si="2"/>
        <v>2.6</v>
      </c>
      <c r="H13" s="2">
        <f t="shared" si="3"/>
        <v>0.22500000000000001</v>
      </c>
      <c r="I13" s="2">
        <f>(H13)/'Test 1'!$V$29</f>
        <v>3.7815126050420166E-2</v>
      </c>
      <c r="K13" s="7">
        <f t="shared" si="5"/>
        <v>0.66666666666666663</v>
      </c>
      <c r="L13" s="3">
        <v>1.1764705882352943E-2</v>
      </c>
    </row>
    <row r="14" spans="1:12" x14ac:dyDescent="0.4">
      <c r="A14" s="2">
        <f t="shared" si="6"/>
        <v>44</v>
      </c>
      <c r="B14" s="2">
        <v>-11</v>
      </c>
      <c r="C14" s="2">
        <f t="shared" si="4"/>
        <v>1.1932773109243698E-2</v>
      </c>
      <c r="D14" s="7">
        <f t="shared" si="0"/>
        <v>0.73333333333333328</v>
      </c>
      <c r="E14" s="2">
        <f t="shared" si="1"/>
        <v>7.1000000000000008E-2</v>
      </c>
      <c r="F14" s="2">
        <f>(E14)/'Test 1'!$V$29</f>
        <v>1.1932773109243698E-2</v>
      </c>
      <c r="G14" s="7">
        <f t="shared" si="2"/>
        <v>2.6666666666666665</v>
      </c>
      <c r="H14" s="2">
        <f t="shared" si="3"/>
        <v>0.23300000000000001</v>
      </c>
      <c r="I14" s="2">
        <f>(H14)/'Test 1'!$V$29</f>
        <v>3.9159663865546222E-2</v>
      </c>
      <c r="K14" s="7">
        <f t="shared" si="5"/>
        <v>0.73333333333333328</v>
      </c>
      <c r="L14" s="3">
        <v>1.1932773109243698E-2</v>
      </c>
    </row>
    <row r="15" spans="1:12" x14ac:dyDescent="0.4">
      <c r="A15" s="2">
        <f t="shared" si="6"/>
        <v>48</v>
      </c>
      <c r="B15" s="2">
        <v>-14</v>
      </c>
      <c r="C15" s="2">
        <f t="shared" si="4"/>
        <v>1.2436974789915966E-2</v>
      </c>
      <c r="D15" s="7">
        <f t="shared" si="0"/>
        <v>0.8</v>
      </c>
      <c r="E15" s="2">
        <f t="shared" si="1"/>
        <v>7.3999999999999996E-2</v>
      </c>
      <c r="F15" s="2">
        <f>(E15)/'Test 1'!$V$29</f>
        <v>1.2436974789915966E-2</v>
      </c>
      <c r="G15" s="7">
        <f t="shared" si="2"/>
        <v>2.7333333333333334</v>
      </c>
      <c r="H15" s="2">
        <f t="shared" si="3"/>
        <v>0.23900000000000002</v>
      </c>
      <c r="I15" s="2">
        <f>(H15)/'Test 1'!$V$29</f>
        <v>4.0168067226890758E-2</v>
      </c>
      <c r="K15" s="7">
        <f t="shared" si="5"/>
        <v>0.8</v>
      </c>
      <c r="L15" s="3">
        <v>1.2436974789915966E-2</v>
      </c>
    </row>
    <row r="16" spans="1:12" x14ac:dyDescent="0.4">
      <c r="A16" s="2">
        <f t="shared" si="6"/>
        <v>52</v>
      </c>
      <c r="B16" s="2">
        <v>-18</v>
      </c>
      <c r="C16" s="2">
        <f t="shared" si="4"/>
        <v>1.3109243697478991E-2</v>
      </c>
      <c r="D16" s="7">
        <f t="shared" si="0"/>
        <v>0.8666666666666667</v>
      </c>
      <c r="E16" s="2">
        <f t="shared" si="1"/>
        <v>7.8E-2</v>
      </c>
      <c r="F16" s="2">
        <f>(E16)/'Test 1'!$V$29</f>
        <v>1.3109243697478991E-2</v>
      </c>
      <c r="G16" s="7">
        <f t="shared" si="2"/>
        <v>2.8</v>
      </c>
      <c r="H16" s="2">
        <f t="shared" si="3"/>
        <v>0.245</v>
      </c>
      <c r="I16" s="2">
        <f>(H16)/'Test 1'!$V$29</f>
        <v>4.1176470588235294E-2</v>
      </c>
      <c r="K16" s="7">
        <f t="shared" si="5"/>
        <v>0.8666666666666667</v>
      </c>
      <c r="L16" s="3">
        <v>1.3109243697478991E-2</v>
      </c>
    </row>
    <row r="17" spans="1:12" x14ac:dyDescent="0.4">
      <c r="A17" s="2">
        <f t="shared" si="6"/>
        <v>56</v>
      </c>
      <c r="B17" s="2">
        <v>-21</v>
      </c>
      <c r="C17" s="2">
        <f t="shared" si="4"/>
        <v>1.361344537815126E-2</v>
      </c>
      <c r="D17" s="7">
        <f t="shared" si="0"/>
        <v>0.93333333333333335</v>
      </c>
      <c r="E17" s="2">
        <f t="shared" si="1"/>
        <v>8.1000000000000003E-2</v>
      </c>
      <c r="F17" s="2">
        <f>(E17)/'Test 1'!$V$29</f>
        <v>1.361344537815126E-2</v>
      </c>
      <c r="G17" s="7">
        <f t="shared" si="2"/>
        <v>2.8666666666666667</v>
      </c>
      <c r="H17" s="2">
        <f t="shared" si="3"/>
        <v>0.253</v>
      </c>
      <c r="I17" s="2">
        <f>(H17)/'Test 1'!$V$29</f>
        <v>4.2521008403361343E-2</v>
      </c>
      <c r="K17" s="7">
        <f t="shared" si="5"/>
        <v>0.93333333333333335</v>
      </c>
      <c r="L17" s="3">
        <v>1.361344537815126E-2</v>
      </c>
    </row>
    <row r="18" spans="1:12" x14ac:dyDescent="0.4">
      <c r="A18" s="2">
        <f t="shared" si="6"/>
        <v>60</v>
      </c>
      <c r="B18" s="2">
        <v>-28</v>
      </c>
      <c r="C18" s="2">
        <f t="shared" si="4"/>
        <v>1.4789915966386553E-2</v>
      </c>
      <c r="D18" s="7">
        <f t="shared" si="0"/>
        <v>1</v>
      </c>
      <c r="E18" s="2">
        <f t="shared" si="1"/>
        <v>8.7999999999999995E-2</v>
      </c>
      <c r="F18" s="2">
        <f>(E18)/'Test 1'!$V$29</f>
        <v>1.4789915966386553E-2</v>
      </c>
      <c r="G18" s="7">
        <f t="shared" si="2"/>
        <v>2.9333333333333331</v>
      </c>
      <c r="H18" s="2">
        <f t="shared" si="3"/>
        <v>0.26300000000000001</v>
      </c>
      <c r="I18" s="2">
        <f>(H18)/'Test 1'!$V$29</f>
        <v>4.4201680672268907E-2</v>
      </c>
      <c r="K18" s="7">
        <f t="shared" si="5"/>
        <v>1</v>
      </c>
      <c r="L18" s="3">
        <v>1.4789915966386553E-2</v>
      </c>
    </row>
    <row r="19" spans="1:12" x14ac:dyDescent="0.4">
      <c r="A19" s="2">
        <f t="shared" si="6"/>
        <v>64</v>
      </c>
      <c r="B19" s="2">
        <v>-35</v>
      </c>
      <c r="C19" s="2">
        <f t="shared" si="4"/>
        <v>1.5966386554621848E-2</v>
      </c>
      <c r="D19" s="7">
        <f t="shared" si="0"/>
        <v>1.0666666666666667</v>
      </c>
      <c r="E19" s="2">
        <f t="shared" si="1"/>
        <v>9.5000000000000001E-2</v>
      </c>
      <c r="F19" s="2">
        <f>(E19)/'Test 1'!$V$29</f>
        <v>1.5966386554621848E-2</v>
      </c>
      <c r="G19" s="7">
        <f t="shared" si="2"/>
        <v>3</v>
      </c>
      <c r="H19" s="2">
        <f t="shared" si="3"/>
        <v>0.26800000000000002</v>
      </c>
      <c r="I19" s="2">
        <f>(H19)/'Test 1'!$V$29</f>
        <v>4.5042016806722693E-2</v>
      </c>
      <c r="K19" s="7">
        <f t="shared" si="5"/>
        <v>1.0666666666666667</v>
      </c>
      <c r="L19" s="3">
        <v>1.5966386554621848E-2</v>
      </c>
    </row>
    <row r="20" spans="1:12" x14ac:dyDescent="0.4">
      <c r="A20" s="2">
        <f t="shared" si="6"/>
        <v>68</v>
      </c>
      <c r="B20" s="2">
        <v>-40</v>
      </c>
      <c r="C20" s="2">
        <f t="shared" si="4"/>
        <v>1.680672268907563E-2</v>
      </c>
      <c r="D20" s="7">
        <f t="shared" si="0"/>
        <v>1.1333333333333333</v>
      </c>
      <c r="E20" s="2">
        <f t="shared" si="1"/>
        <v>0.1</v>
      </c>
      <c r="F20" s="2">
        <f>(E20)/'Test 1'!$V$29</f>
        <v>1.680672268907563E-2</v>
      </c>
      <c r="G20" s="7">
        <f t="shared" si="2"/>
        <v>3.0666666666666669</v>
      </c>
      <c r="H20" s="2">
        <f t="shared" si="3"/>
        <v>0.27300000000000002</v>
      </c>
      <c r="I20" s="2">
        <f>(H20)/'Test 1'!$V$29</f>
        <v>4.5882352941176471E-2</v>
      </c>
      <c r="K20" s="7">
        <f t="shared" si="5"/>
        <v>1.1333333333333333</v>
      </c>
      <c r="L20" s="3">
        <v>1.680672268907563E-2</v>
      </c>
    </row>
    <row r="21" spans="1:12" x14ac:dyDescent="0.4">
      <c r="A21" s="2">
        <f t="shared" si="6"/>
        <v>72</v>
      </c>
      <c r="B21" s="2">
        <v>-48</v>
      </c>
      <c r="C21" s="2">
        <f t="shared" si="4"/>
        <v>1.8151260504201679E-2</v>
      </c>
      <c r="D21" s="7">
        <f t="shared" si="0"/>
        <v>1.2</v>
      </c>
      <c r="E21" s="2">
        <f t="shared" si="1"/>
        <v>0.108</v>
      </c>
      <c r="F21" s="2">
        <f>(E21)/'Test 1'!$V$29</f>
        <v>1.8151260504201679E-2</v>
      </c>
      <c r="G21" s="7">
        <f t="shared" si="2"/>
        <v>3.1333333333333333</v>
      </c>
      <c r="H21" s="2">
        <f t="shared" si="3"/>
        <v>0.28200000000000003</v>
      </c>
      <c r="I21" s="2">
        <f>(H21)/'Test 1'!$V$29</f>
        <v>4.7394957983193278E-2</v>
      </c>
      <c r="K21" s="7">
        <f t="shared" si="5"/>
        <v>1.2</v>
      </c>
      <c r="L21" s="3">
        <v>1.8151260504201679E-2</v>
      </c>
    </row>
    <row r="22" spans="1:12" x14ac:dyDescent="0.4">
      <c r="A22" s="2">
        <f t="shared" si="6"/>
        <v>76</v>
      </c>
      <c r="B22" s="2">
        <v>-53</v>
      </c>
      <c r="C22" s="2">
        <f t="shared" si="4"/>
        <v>1.8991596638655461E-2</v>
      </c>
      <c r="D22" s="7">
        <f t="shared" si="0"/>
        <v>1.2666666666666666</v>
      </c>
      <c r="E22" s="2">
        <f t="shared" si="1"/>
        <v>0.113</v>
      </c>
      <c r="F22" s="2">
        <f>(E22)/'Test 1'!$V$29</f>
        <v>1.8991596638655461E-2</v>
      </c>
      <c r="G22" s="7">
        <f t="shared" si="2"/>
        <v>3.2</v>
      </c>
      <c r="H22" s="2">
        <f t="shared" si="3"/>
        <v>0.28700000000000003</v>
      </c>
      <c r="I22" s="2">
        <f>(H22)/'Test 1'!$V$29</f>
        <v>4.8235294117647064E-2</v>
      </c>
      <c r="K22" s="7">
        <f t="shared" si="5"/>
        <v>1.2666666666666666</v>
      </c>
      <c r="L22" s="3">
        <v>1.8991596638655461E-2</v>
      </c>
    </row>
    <row r="23" spans="1:12" x14ac:dyDescent="0.4">
      <c r="A23" s="2">
        <f t="shared" si="6"/>
        <v>80</v>
      </c>
      <c r="B23" s="2">
        <v>-54</v>
      </c>
      <c r="C23" s="2">
        <f t="shared" si="4"/>
        <v>1.9159663865546218E-2</v>
      </c>
      <c r="D23" s="7">
        <f t="shared" si="0"/>
        <v>1.3333333333333333</v>
      </c>
      <c r="E23" s="2">
        <f t="shared" si="1"/>
        <v>0.114</v>
      </c>
      <c r="F23" s="2">
        <f>(E23)/'Test 1'!$V$29</f>
        <v>1.9159663865546218E-2</v>
      </c>
      <c r="G23" s="7">
        <f t="shared" si="2"/>
        <v>3.2666666666666666</v>
      </c>
      <c r="H23" s="2">
        <f t="shared" si="3"/>
        <v>0.29199999999999998</v>
      </c>
      <c r="I23" s="2">
        <f>(H23)/'Test 1'!$V$29</f>
        <v>4.9075630252100835E-2</v>
      </c>
      <c r="K23" s="7">
        <f t="shared" si="5"/>
        <v>1.3333333333333333</v>
      </c>
      <c r="L23" s="3">
        <v>1.9159663865546218E-2</v>
      </c>
    </row>
    <row r="24" spans="1:12" x14ac:dyDescent="0.4">
      <c r="A24" s="2">
        <f t="shared" si="6"/>
        <v>84</v>
      </c>
      <c r="B24" s="2">
        <v>-58</v>
      </c>
      <c r="C24" s="2">
        <f t="shared" si="4"/>
        <v>1.9831932773109243E-2</v>
      </c>
      <c r="D24" s="7">
        <f t="shared" si="0"/>
        <v>1.4</v>
      </c>
      <c r="E24" s="2">
        <f t="shared" si="1"/>
        <v>0.11800000000000001</v>
      </c>
      <c r="F24" s="2">
        <f>(E24)/'Test 1'!$V$29</f>
        <v>1.9831932773109243E-2</v>
      </c>
      <c r="G24" s="7">
        <f t="shared" si="2"/>
        <v>3.3333333333333335</v>
      </c>
      <c r="H24" s="2">
        <f t="shared" si="3"/>
        <v>0.30299999999999999</v>
      </c>
      <c r="I24" s="2">
        <f>(H24)/'Test 1'!$V$29</f>
        <v>5.0924369747899156E-2</v>
      </c>
      <c r="K24" s="7">
        <f t="shared" si="5"/>
        <v>1.4</v>
      </c>
      <c r="L24" s="3">
        <v>1.9831932773109243E-2</v>
      </c>
    </row>
    <row r="25" spans="1:12" x14ac:dyDescent="0.4">
      <c r="A25" s="2">
        <f t="shared" si="6"/>
        <v>88</v>
      </c>
      <c r="B25" s="2">
        <v>-63</v>
      </c>
      <c r="C25" s="2">
        <f t="shared" si="4"/>
        <v>2.0672268907563025E-2</v>
      </c>
      <c r="D25" s="7">
        <f t="shared" si="0"/>
        <v>1.4666666666666666</v>
      </c>
      <c r="E25" s="2">
        <f t="shared" si="1"/>
        <v>0.123</v>
      </c>
      <c r="F25" s="2">
        <f>(E25)/'Test 1'!$V$29</f>
        <v>2.0672268907563025E-2</v>
      </c>
      <c r="G25" s="7">
        <f t="shared" si="2"/>
        <v>3.4</v>
      </c>
      <c r="H25" s="2">
        <f t="shared" si="3"/>
        <v>0.309</v>
      </c>
      <c r="I25" s="2">
        <f>(H25)/'Test 1'!$V$29</f>
        <v>5.1932773109243692E-2</v>
      </c>
      <c r="K25" s="7">
        <f t="shared" si="5"/>
        <v>1.4666666666666666</v>
      </c>
      <c r="L25" s="3">
        <v>2.0672268907563025E-2</v>
      </c>
    </row>
    <row r="26" spans="1:12" x14ac:dyDescent="0.4">
      <c r="A26" s="2">
        <f t="shared" si="6"/>
        <v>92</v>
      </c>
      <c r="B26" s="2">
        <v>-68</v>
      </c>
      <c r="C26" s="2">
        <f t="shared" si="4"/>
        <v>2.1512605042016807E-2</v>
      </c>
      <c r="D26" s="7">
        <f t="shared" si="0"/>
        <v>1.5333333333333334</v>
      </c>
      <c r="E26" s="2">
        <f t="shared" si="1"/>
        <v>0.128</v>
      </c>
      <c r="F26" s="2">
        <f>(E26)/'Test 1'!$V$29</f>
        <v>2.1512605042016807E-2</v>
      </c>
      <c r="G26" s="7">
        <f t="shared" si="2"/>
        <v>3.4666666666666668</v>
      </c>
      <c r="H26" s="2">
        <f t="shared" si="3"/>
        <v>0.316</v>
      </c>
      <c r="I26" s="2">
        <f>(H26)/'Test 1'!$V$29</f>
        <v>5.3109243697478992E-2</v>
      </c>
      <c r="K26" s="7">
        <f t="shared" si="5"/>
        <v>1.5333333333333334</v>
      </c>
      <c r="L26" s="3">
        <v>2.1512605042016807E-2</v>
      </c>
    </row>
    <row r="27" spans="1:12" x14ac:dyDescent="0.4">
      <c r="A27" s="2">
        <f t="shared" si="6"/>
        <v>96</v>
      </c>
      <c r="B27" s="2">
        <v>-71</v>
      </c>
      <c r="C27" s="2">
        <f t="shared" si="4"/>
        <v>2.2016806722689075E-2</v>
      </c>
      <c r="D27" s="7">
        <f t="shared" si="0"/>
        <v>1.6</v>
      </c>
      <c r="E27" s="2">
        <f t="shared" si="1"/>
        <v>0.13100000000000001</v>
      </c>
      <c r="F27" s="2">
        <f>(E27)/'Test 1'!$V$29</f>
        <v>2.2016806722689075E-2</v>
      </c>
      <c r="G27" s="7">
        <f t="shared" si="2"/>
        <v>3.5333333333333332</v>
      </c>
      <c r="H27" s="2">
        <f t="shared" si="3"/>
        <v>0.32800000000000001</v>
      </c>
      <c r="I27" s="2">
        <f>(H27)/'Test 1'!$V$29</f>
        <v>5.512605042016807E-2</v>
      </c>
      <c r="K27" s="7">
        <f t="shared" si="5"/>
        <v>1.6</v>
      </c>
      <c r="L27" s="3">
        <v>2.2016806722689075E-2</v>
      </c>
    </row>
    <row r="28" spans="1:12" x14ac:dyDescent="0.4">
      <c r="A28" s="2">
        <f t="shared" si="6"/>
        <v>100</v>
      </c>
      <c r="B28" s="2">
        <v>-77</v>
      </c>
      <c r="C28" s="2">
        <f t="shared" si="4"/>
        <v>2.3025210084033614E-2</v>
      </c>
      <c r="D28" s="7">
        <f t="shared" si="0"/>
        <v>1.6666666666666667</v>
      </c>
      <c r="E28" s="2">
        <f t="shared" si="1"/>
        <v>0.13700000000000001</v>
      </c>
      <c r="F28" s="2">
        <f>(E28)/'Test 1'!$V$29</f>
        <v>2.3025210084033614E-2</v>
      </c>
      <c r="G28" s="7">
        <f t="shared" si="2"/>
        <v>3.6</v>
      </c>
      <c r="H28" s="2">
        <f t="shared" si="3"/>
        <v>0.33300000000000002</v>
      </c>
      <c r="I28" s="2">
        <f>(H28)/'Test 1'!$V$29</f>
        <v>5.5966386554621848E-2</v>
      </c>
      <c r="K28" s="7">
        <f t="shared" si="5"/>
        <v>1.6666666666666667</v>
      </c>
      <c r="L28" s="3">
        <v>2.3025210084033614E-2</v>
      </c>
    </row>
    <row r="29" spans="1:12" x14ac:dyDescent="0.4">
      <c r="A29" s="26">
        <f t="shared" si="6"/>
        <v>104</v>
      </c>
      <c r="B29" s="26">
        <v>-90</v>
      </c>
      <c r="C29" s="26">
        <f t="shared" si="4"/>
        <v>2.5210084033613443E-2</v>
      </c>
      <c r="D29" s="7">
        <f t="shared" si="0"/>
        <v>1.7333333333333334</v>
      </c>
      <c r="E29" s="2">
        <f t="shared" si="1"/>
        <v>0.15</v>
      </c>
      <c r="F29" s="2">
        <f>(E29)/'Test 1'!$V$29</f>
        <v>2.5210084033613443E-2</v>
      </c>
      <c r="G29" s="7">
        <f t="shared" si="2"/>
        <v>3.6666666666666665</v>
      </c>
      <c r="H29" s="2">
        <f t="shared" si="3"/>
        <v>0.34400000000000003</v>
      </c>
      <c r="I29" s="2">
        <f>(H29)/'Test 1'!$V$29</f>
        <v>5.7815126050420169E-2</v>
      </c>
      <c r="K29" s="7">
        <f t="shared" si="5"/>
        <v>1.7333333333333334</v>
      </c>
      <c r="L29" s="24">
        <v>2.5210084033613443E-2</v>
      </c>
    </row>
    <row r="30" spans="1:12" x14ac:dyDescent="0.4">
      <c r="A30" s="2">
        <f t="shared" si="6"/>
        <v>108</v>
      </c>
      <c r="B30" s="2">
        <v>-95</v>
      </c>
      <c r="C30" s="2">
        <f t="shared" si="4"/>
        <v>2.6050420168067225E-2</v>
      </c>
      <c r="D30" s="7">
        <f t="shared" si="0"/>
        <v>1.8</v>
      </c>
      <c r="E30" s="2">
        <f t="shared" si="1"/>
        <v>0.155</v>
      </c>
      <c r="F30" s="2">
        <f>(E30)/'Test 1'!$V$29</f>
        <v>2.6050420168067225E-2</v>
      </c>
      <c r="G30" s="7">
        <f t="shared" si="2"/>
        <v>3.7333333333333334</v>
      </c>
      <c r="H30" s="2">
        <f t="shared" si="3"/>
        <v>0.35299999999999998</v>
      </c>
      <c r="I30" s="2">
        <f>(H30)/'Test 1'!$V$29</f>
        <v>5.9327731092436969E-2</v>
      </c>
      <c r="K30" s="7">
        <f t="shared" si="5"/>
        <v>1.8</v>
      </c>
      <c r="L30" s="3">
        <v>2.6050420168067225E-2</v>
      </c>
    </row>
    <row r="31" spans="1:12" x14ac:dyDescent="0.4">
      <c r="A31" s="2">
        <f t="shared" si="6"/>
        <v>112</v>
      </c>
      <c r="B31" s="2">
        <v>-100</v>
      </c>
      <c r="C31" s="2">
        <f t="shared" si="4"/>
        <v>2.6890756302521007E-2</v>
      </c>
      <c r="D31" s="7">
        <f t="shared" si="0"/>
        <v>1.8666666666666667</v>
      </c>
      <c r="E31" s="2">
        <f t="shared" si="1"/>
        <v>0.16</v>
      </c>
      <c r="F31" s="2">
        <f>(E31)/'Test 1'!$V$29</f>
        <v>2.6890756302521007E-2</v>
      </c>
      <c r="K31" s="7">
        <f t="shared" si="5"/>
        <v>1.8666666666666667</v>
      </c>
      <c r="L31" s="3">
        <v>2.6890756302521007E-2</v>
      </c>
    </row>
    <row r="32" spans="1:12" x14ac:dyDescent="0.4">
      <c r="A32" s="2">
        <f t="shared" si="6"/>
        <v>116</v>
      </c>
      <c r="B32" s="2">
        <v>-105</v>
      </c>
      <c r="C32" s="2">
        <f t="shared" si="4"/>
        <v>2.7731092436974792E-2</v>
      </c>
      <c r="K32" s="7">
        <f t="shared" si="5"/>
        <v>1.9333333333333333</v>
      </c>
      <c r="L32" s="3">
        <v>2.7731092436974792E-2</v>
      </c>
    </row>
    <row r="33" spans="1:12" x14ac:dyDescent="0.4">
      <c r="A33" s="2">
        <f t="shared" si="6"/>
        <v>120</v>
      </c>
      <c r="B33" s="2">
        <v>-113</v>
      </c>
      <c r="C33" s="2">
        <f>(60-B33)*0.001/5.95</f>
        <v>2.9075630252100842E-2</v>
      </c>
      <c r="K33" s="7">
        <f t="shared" si="5"/>
        <v>2</v>
      </c>
      <c r="L33" s="3">
        <v>2.9075630252100842E-2</v>
      </c>
    </row>
    <row r="34" spans="1:12" x14ac:dyDescent="0.4">
      <c r="A34" s="2">
        <f t="shared" si="6"/>
        <v>124</v>
      </c>
      <c r="B34" s="2">
        <v>-117</v>
      </c>
      <c r="C34" s="2">
        <f t="shared" si="4"/>
        <v>2.9747899159663863E-2</v>
      </c>
      <c r="K34" s="7">
        <f t="shared" si="5"/>
        <v>2.0666666666666669</v>
      </c>
      <c r="L34" s="3">
        <v>2.9747899159663863E-2</v>
      </c>
    </row>
    <row r="35" spans="1:12" x14ac:dyDescent="0.4">
      <c r="A35" s="2">
        <f t="shared" si="6"/>
        <v>128</v>
      </c>
      <c r="B35" s="2">
        <v>-122</v>
      </c>
      <c r="C35" s="2">
        <f t="shared" si="4"/>
        <v>3.0588235294117645E-2</v>
      </c>
      <c r="K35" s="7">
        <f t="shared" si="5"/>
        <v>2.1333333333333333</v>
      </c>
      <c r="L35" s="3">
        <v>3.0588235294117645E-2</v>
      </c>
    </row>
    <row r="36" spans="1:12" x14ac:dyDescent="0.4">
      <c r="A36" s="2">
        <f t="shared" si="6"/>
        <v>132</v>
      </c>
      <c r="B36" s="2">
        <v>-127</v>
      </c>
      <c r="C36" s="2">
        <f t="shared" si="4"/>
        <v>3.1428571428571431E-2</v>
      </c>
      <c r="K36" s="7">
        <f t="shared" si="5"/>
        <v>2.2000000000000002</v>
      </c>
      <c r="L36" s="3">
        <v>3.1428571428571431E-2</v>
      </c>
    </row>
    <row r="37" spans="1:12" x14ac:dyDescent="0.4">
      <c r="A37" s="2">
        <f t="shared" si="6"/>
        <v>136</v>
      </c>
      <c r="B37" s="2">
        <v>-135</v>
      </c>
      <c r="C37" s="2">
        <f t="shared" si="4"/>
        <v>3.2773109243697481E-2</v>
      </c>
      <c r="K37" s="7">
        <f t="shared" si="5"/>
        <v>2.2666666666666666</v>
      </c>
      <c r="L37" s="3">
        <v>3.2773109243697481E-2</v>
      </c>
    </row>
    <row r="38" spans="1:12" x14ac:dyDescent="0.4">
      <c r="A38" s="2">
        <f t="shared" si="6"/>
        <v>140</v>
      </c>
      <c r="B38" s="2">
        <v>-142</v>
      </c>
      <c r="C38" s="2">
        <f t="shared" si="4"/>
        <v>3.3949579831932773E-2</v>
      </c>
      <c r="K38" s="7">
        <f t="shared" si="5"/>
        <v>2.3333333333333335</v>
      </c>
      <c r="L38" s="3">
        <v>3.3949579831932773E-2</v>
      </c>
    </row>
    <row r="39" spans="1:12" x14ac:dyDescent="0.4">
      <c r="A39" s="2">
        <f t="shared" si="6"/>
        <v>144</v>
      </c>
      <c r="B39" s="2">
        <v>-148</v>
      </c>
      <c r="C39" s="2">
        <f t="shared" si="4"/>
        <v>3.4957983193277316E-2</v>
      </c>
      <c r="K39" s="7">
        <f t="shared" si="5"/>
        <v>2.4</v>
      </c>
      <c r="L39" s="3">
        <v>3.4957983193277316E-2</v>
      </c>
    </row>
    <row r="40" spans="1:12" x14ac:dyDescent="0.4">
      <c r="A40" s="2">
        <f t="shared" si="6"/>
        <v>148</v>
      </c>
      <c r="B40" s="2">
        <v>-154</v>
      </c>
      <c r="C40" s="2">
        <f t="shared" si="4"/>
        <v>3.5966386554621844E-2</v>
      </c>
      <c r="K40" s="7">
        <f t="shared" si="5"/>
        <v>2.4666666666666668</v>
      </c>
      <c r="L40" s="3">
        <v>3.5966386554621844E-2</v>
      </c>
    </row>
    <row r="41" spans="1:12" x14ac:dyDescent="0.4">
      <c r="A41" s="2">
        <f t="shared" si="6"/>
        <v>152</v>
      </c>
      <c r="B41" s="2">
        <v>-160</v>
      </c>
      <c r="C41" s="2">
        <f t="shared" si="4"/>
        <v>3.6974789915966387E-2</v>
      </c>
      <c r="K41" s="7">
        <f t="shared" si="5"/>
        <v>2.5333333333333332</v>
      </c>
      <c r="L41" s="3">
        <v>3.6974789915966387E-2</v>
      </c>
    </row>
    <row r="42" spans="1:12" x14ac:dyDescent="0.4">
      <c r="A42" s="2">
        <f t="shared" si="6"/>
        <v>156</v>
      </c>
      <c r="B42" s="2">
        <v>-165</v>
      </c>
      <c r="C42" s="2">
        <f t="shared" si="4"/>
        <v>3.7815126050420166E-2</v>
      </c>
      <c r="K42" s="7">
        <f t="shared" si="5"/>
        <v>2.6</v>
      </c>
      <c r="L42" s="3">
        <v>3.7815126050420166E-2</v>
      </c>
    </row>
    <row r="43" spans="1:12" x14ac:dyDescent="0.4">
      <c r="A43" s="2">
        <f t="shared" si="6"/>
        <v>160</v>
      </c>
      <c r="B43" s="2">
        <v>-173</v>
      </c>
      <c r="C43" s="2">
        <f t="shared" si="4"/>
        <v>3.9159663865546222E-2</v>
      </c>
      <c r="K43" s="7">
        <f t="shared" si="5"/>
        <v>2.6666666666666665</v>
      </c>
      <c r="L43" s="3">
        <v>3.9159663865546222E-2</v>
      </c>
    </row>
    <row r="44" spans="1:12" x14ac:dyDescent="0.4">
      <c r="A44" s="2">
        <f t="shared" si="6"/>
        <v>164</v>
      </c>
      <c r="B44" s="2">
        <v>-179</v>
      </c>
      <c r="C44" s="2">
        <f t="shared" si="4"/>
        <v>4.0168067226890758E-2</v>
      </c>
      <c r="K44" s="7">
        <f t="shared" si="5"/>
        <v>2.7333333333333334</v>
      </c>
      <c r="L44" s="3">
        <v>4.0168067226890758E-2</v>
      </c>
    </row>
    <row r="45" spans="1:12" x14ac:dyDescent="0.4">
      <c r="A45" s="2">
        <f t="shared" si="6"/>
        <v>168</v>
      </c>
      <c r="B45" s="2">
        <v>-185</v>
      </c>
      <c r="C45" s="2">
        <f t="shared" si="4"/>
        <v>4.1176470588235294E-2</v>
      </c>
      <c r="K45" s="7">
        <f t="shared" si="5"/>
        <v>2.8</v>
      </c>
      <c r="L45" s="3">
        <v>4.1176470588235294E-2</v>
      </c>
    </row>
    <row r="46" spans="1:12" x14ac:dyDescent="0.4">
      <c r="A46" s="26">
        <f t="shared" si="6"/>
        <v>172</v>
      </c>
      <c r="B46" s="26">
        <v>-193</v>
      </c>
      <c r="C46" s="26">
        <f t="shared" si="4"/>
        <v>4.2521008403361343E-2</v>
      </c>
      <c r="K46" s="7">
        <f t="shared" si="5"/>
        <v>2.8666666666666667</v>
      </c>
      <c r="L46" s="24">
        <v>4.2521008403361343E-2</v>
      </c>
    </row>
    <row r="47" spans="1:12" x14ac:dyDescent="0.4">
      <c r="A47" s="2">
        <f t="shared" si="6"/>
        <v>176</v>
      </c>
      <c r="B47" s="2">
        <v>-203</v>
      </c>
      <c r="C47" s="2">
        <f t="shared" si="4"/>
        <v>4.4201680672268907E-2</v>
      </c>
      <c r="K47" s="7">
        <f t="shared" si="5"/>
        <v>2.9333333333333331</v>
      </c>
      <c r="L47" s="3">
        <v>4.4201680672268907E-2</v>
      </c>
    </row>
    <row r="48" spans="1:12" x14ac:dyDescent="0.4">
      <c r="A48" s="2">
        <f t="shared" si="6"/>
        <v>180</v>
      </c>
      <c r="B48" s="2">
        <v>-208</v>
      </c>
      <c r="C48" s="2">
        <f t="shared" si="4"/>
        <v>4.5042016806722693E-2</v>
      </c>
      <c r="K48" s="7">
        <f t="shared" si="5"/>
        <v>3</v>
      </c>
      <c r="L48" s="3">
        <v>4.5042016806722693E-2</v>
      </c>
    </row>
    <row r="49" spans="1:12" x14ac:dyDescent="0.4">
      <c r="A49" s="2">
        <f t="shared" si="6"/>
        <v>184</v>
      </c>
      <c r="B49" s="2">
        <v>-213</v>
      </c>
      <c r="C49" s="2">
        <f t="shared" si="4"/>
        <v>4.5882352941176471E-2</v>
      </c>
      <c r="K49" s="7">
        <f t="shared" si="5"/>
        <v>3.0666666666666669</v>
      </c>
      <c r="L49" s="3">
        <v>4.5882352941176471E-2</v>
      </c>
    </row>
    <row r="50" spans="1:12" x14ac:dyDescent="0.4">
      <c r="A50" s="2">
        <f t="shared" si="6"/>
        <v>188</v>
      </c>
      <c r="B50" s="2">
        <v>-222</v>
      </c>
      <c r="C50" s="2">
        <f t="shared" si="4"/>
        <v>4.7394957983193278E-2</v>
      </c>
      <c r="K50" s="7">
        <f t="shared" si="5"/>
        <v>3.1333333333333333</v>
      </c>
      <c r="L50" s="3">
        <v>4.7394957983193278E-2</v>
      </c>
    </row>
    <row r="51" spans="1:12" x14ac:dyDescent="0.4">
      <c r="A51" s="2">
        <f t="shared" si="6"/>
        <v>192</v>
      </c>
      <c r="B51" s="2">
        <v>-227</v>
      </c>
      <c r="C51" s="2">
        <f t="shared" si="4"/>
        <v>4.8235294117647064E-2</v>
      </c>
      <c r="K51" s="7">
        <f t="shared" si="5"/>
        <v>3.2</v>
      </c>
      <c r="L51" s="3">
        <v>4.8235294117647064E-2</v>
      </c>
    </row>
    <row r="52" spans="1:12" x14ac:dyDescent="0.4">
      <c r="A52" s="2">
        <f t="shared" si="6"/>
        <v>196</v>
      </c>
      <c r="B52" s="2">
        <v>-232</v>
      </c>
      <c r="C52" s="2">
        <f t="shared" si="4"/>
        <v>4.9075630252100835E-2</v>
      </c>
      <c r="K52" s="7">
        <f t="shared" si="5"/>
        <v>3.2666666666666666</v>
      </c>
      <c r="L52" s="3">
        <v>4.9075630252100835E-2</v>
      </c>
    </row>
    <row r="53" spans="1:12" x14ac:dyDescent="0.4">
      <c r="A53" s="2">
        <f t="shared" si="6"/>
        <v>200</v>
      </c>
      <c r="B53" s="2">
        <v>-243</v>
      </c>
      <c r="C53" s="2">
        <f t="shared" si="4"/>
        <v>5.0924369747899156E-2</v>
      </c>
      <c r="K53" s="7">
        <f t="shared" si="5"/>
        <v>3.3333333333333335</v>
      </c>
      <c r="L53" s="3">
        <v>5.0924369747899156E-2</v>
      </c>
    </row>
    <row r="54" spans="1:12" x14ac:dyDescent="0.4">
      <c r="A54" s="2">
        <f t="shared" si="6"/>
        <v>204</v>
      </c>
      <c r="B54" s="2">
        <v>-249</v>
      </c>
      <c r="C54" s="2">
        <f t="shared" si="4"/>
        <v>5.1932773109243692E-2</v>
      </c>
      <c r="K54" s="7">
        <f t="shared" si="5"/>
        <v>3.4</v>
      </c>
      <c r="L54" s="3">
        <v>5.1932773109243692E-2</v>
      </c>
    </row>
    <row r="55" spans="1:12" x14ac:dyDescent="0.4">
      <c r="A55" s="2">
        <f t="shared" si="6"/>
        <v>208</v>
      </c>
      <c r="B55" s="2">
        <v>-256</v>
      </c>
      <c r="C55" s="2">
        <f t="shared" si="4"/>
        <v>5.3109243697478992E-2</v>
      </c>
      <c r="K55" s="7">
        <f t="shared" si="5"/>
        <v>3.4666666666666668</v>
      </c>
      <c r="L55" s="3">
        <v>5.3109243697478992E-2</v>
      </c>
    </row>
    <row r="56" spans="1:12" x14ac:dyDescent="0.4">
      <c r="A56" s="2">
        <f t="shared" si="6"/>
        <v>212</v>
      </c>
      <c r="B56" s="2">
        <v>-268</v>
      </c>
      <c r="C56" s="2">
        <f t="shared" si="4"/>
        <v>5.512605042016807E-2</v>
      </c>
      <c r="K56" s="7">
        <f t="shared" si="5"/>
        <v>3.5333333333333332</v>
      </c>
      <c r="L56" s="3">
        <v>5.512605042016807E-2</v>
      </c>
    </row>
    <row r="57" spans="1:12" x14ac:dyDescent="0.4">
      <c r="A57" s="2">
        <f t="shared" si="6"/>
        <v>216</v>
      </c>
      <c r="B57" s="2">
        <v>-273</v>
      </c>
      <c r="C57" s="2">
        <f t="shared" si="4"/>
        <v>5.5966386554621848E-2</v>
      </c>
      <c r="K57" s="7">
        <f t="shared" si="5"/>
        <v>3.6</v>
      </c>
      <c r="L57" s="3">
        <v>5.5966386554621848E-2</v>
      </c>
    </row>
    <row r="58" spans="1:12" x14ac:dyDescent="0.4">
      <c r="A58" s="2">
        <f t="shared" si="6"/>
        <v>220</v>
      </c>
      <c r="B58" s="2">
        <v>-284</v>
      </c>
      <c r="C58" s="2">
        <f t="shared" si="4"/>
        <v>5.7815126050420169E-2</v>
      </c>
      <c r="K58" s="7">
        <f t="shared" si="5"/>
        <v>3.6666666666666665</v>
      </c>
      <c r="L58" s="3">
        <v>5.7815126050420169E-2</v>
      </c>
    </row>
    <row r="59" spans="1:12" x14ac:dyDescent="0.4">
      <c r="A59" s="2">
        <f t="shared" si="6"/>
        <v>224</v>
      </c>
      <c r="B59" s="2">
        <v>-293</v>
      </c>
      <c r="C59" s="2">
        <f t="shared" si="4"/>
        <v>5.9327731092436969E-2</v>
      </c>
      <c r="K59" s="7">
        <f t="shared" si="5"/>
        <v>3.7333333333333334</v>
      </c>
      <c r="L59" s="3">
        <v>5.9327731092436969E-2</v>
      </c>
    </row>
  </sheetData>
  <mergeCells count="1">
    <mergeCell ref="A1:B1"/>
  </mergeCells>
  <pageMargins left="0.7" right="0.7" top="0.75" bottom="0.75" header="0.3" footer="0.3"/>
  <pageSetup orientation="portrait" horizontalDpi="4294967293" verticalDpi="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opLeftCell="A21" zoomScale="70" zoomScaleNormal="70" workbookViewId="0">
      <selection activeCell="M78" sqref="M78"/>
    </sheetView>
  </sheetViews>
  <sheetFormatPr baseColWidth="10" defaultColWidth="9.07421875" defaultRowHeight="14.6" x14ac:dyDescent="0.4"/>
  <cols>
    <col min="1" max="1" width="8.07421875" style="2" bestFit="1" customWidth="1"/>
    <col min="2" max="2" width="14.07421875" style="2" bestFit="1" customWidth="1"/>
    <col min="3" max="3" width="9.07421875" style="2"/>
    <col min="4" max="4" width="11" style="7" customWidth="1"/>
    <col min="5" max="5" width="11" style="2" customWidth="1"/>
    <col min="6" max="6" width="11" style="3" customWidth="1"/>
    <col min="7" max="7" width="11" style="7" customWidth="1"/>
    <col min="8" max="8" width="11" style="2" customWidth="1"/>
    <col min="9" max="9" width="11" style="3" customWidth="1"/>
    <col min="10" max="10" width="11" style="7" customWidth="1"/>
    <col min="11" max="11" width="11" style="2" customWidth="1"/>
    <col min="12" max="12" width="11" style="3" customWidth="1"/>
    <col min="13" max="16384" width="9.07421875" style="2"/>
  </cols>
  <sheetData>
    <row r="1" spans="1:14" x14ac:dyDescent="0.4">
      <c r="A1" s="28" t="s">
        <v>5</v>
      </c>
      <c r="B1" s="28"/>
    </row>
    <row r="2" spans="1:14" x14ac:dyDescent="0.4">
      <c r="A2" s="2" t="s">
        <v>2</v>
      </c>
      <c r="B2" s="2" t="s">
        <v>1</v>
      </c>
      <c r="C2" s="2" t="s">
        <v>50</v>
      </c>
      <c r="D2" s="20" t="s">
        <v>19</v>
      </c>
      <c r="E2" s="21" t="s">
        <v>25</v>
      </c>
      <c r="F2" s="22" t="s">
        <v>26</v>
      </c>
      <c r="G2" s="7" t="s">
        <v>27</v>
      </c>
      <c r="H2" s="2" t="s">
        <v>28</v>
      </c>
      <c r="I2" s="3" t="s">
        <v>29</v>
      </c>
      <c r="J2" s="7" t="s">
        <v>30</v>
      </c>
      <c r="K2" s="2" t="s">
        <v>31</v>
      </c>
      <c r="L2" s="3" t="s">
        <v>32</v>
      </c>
    </row>
    <row r="3" spans="1:14" x14ac:dyDescent="0.4">
      <c r="A3" s="2">
        <v>0</v>
      </c>
      <c r="B3" s="2">
        <v>50</v>
      </c>
      <c r="C3" s="2">
        <f>(50-B3)*0.001/5.95</f>
        <v>0</v>
      </c>
      <c r="D3" s="20" t="s">
        <v>48</v>
      </c>
      <c r="E3" s="21" t="s">
        <v>24</v>
      </c>
      <c r="F3" s="22" t="s">
        <v>20</v>
      </c>
      <c r="G3" s="7" t="s">
        <v>48</v>
      </c>
      <c r="H3" s="2" t="s">
        <v>24</v>
      </c>
      <c r="I3" s="3" t="s">
        <v>20</v>
      </c>
      <c r="J3" s="7" t="s">
        <v>48</v>
      </c>
      <c r="K3" s="2" t="s">
        <v>24</v>
      </c>
      <c r="L3" s="3" t="s">
        <v>20</v>
      </c>
      <c r="N3" s="2">
        <f>A3/60</f>
        <v>0</v>
      </c>
    </row>
    <row r="4" spans="1:14" x14ac:dyDescent="0.4">
      <c r="A4" s="2">
        <f>A3+4</f>
        <v>4</v>
      </c>
      <c r="B4" s="2">
        <v>40</v>
      </c>
      <c r="C4" s="2">
        <f t="shared" ref="C4:C67" si="0">(50-B4)*0.001/5.95</f>
        <v>1.6806722689075629E-3</v>
      </c>
      <c r="D4" s="7">
        <f t="shared" ref="D4:D41" si="1">A3/60</f>
        <v>0</v>
      </c>
      <c r="E4" s="2">
        <f>(50-B3)*0.001</f>
        <v>0</v>
      </c>
      <c r="F4" s="3">
        <f>Table9[[#This Row],[Column2]]/5.95</f>
        <v>0</v>
      </c>
      <c r="G4" s="7">
        <f t="shared" ref="G4:G41" si="2">A41/60</f>
        <v>2.5333333333333332</v>
      </c>
      <c r="H4" s="2">
        <f>(50-B41)*0.001</f>
        <v>0.126</v>
      </c>
      <c r="I4" s="3">
        <f>((50-B41)/5.95)*0.001</f>
        <v>2.1176470588235293E-2</v>
      </c>
      <c r="J4" s="7">
        <f t="shared" ref="J4:J13" si="3">A79/60</f>
        <v>5.0666666666666664</v>
      </c>
      <c r="K4" s="2">
        <f>(50-B79)*0.001</f>
        <v>0.30499999999999999</v>
      </c>
      <c r="L4" s="3">
        <f>Table9[[#This Row],[Column8]]/5.95</f>
        <v>5.1260504201680671E-2</v>
      </c>
      <c r="N4" s="2">
        <f t="shared" ref="N4:N67" si="4">A4/60</f>
        <v>6.6666666666666666E-2</v>
      </c>
    </row>
    <row r="5" spans="1:14" x14ac:dyDescent="0.4">
      <c r="A5" s="2">
        <f t="shared" ref="A5:A68" si="5">A4+4</f>
        <v>8</v>
      </c>
      <c r="B5" s="2">
        <v>35</v>
      </c>
      <c r="C5" s="2">
        <f t="shared" si="0"/>
        <v>2.5210084033613443E-3</v>
      </c>
      <c r="D5" s="7">
        <f t="shared" si="1"/>
        <v>6.6666666666666666E-2</v>
      </c>
      <c r="E5" s="2">
        <f t="shared" ref="E5:E41" si="6">(50-B4)*0.001</f>
        <v>0.01</v>
      </c>
      <c r="F5" s="3">
        <f>Table9[[#This Row],[Column2]]/5.95</f>
        <v>1.6806722689075629E-3</v>
      </c>
      <c r="G5" s="7">
        <f t="shared" si="2"/>
        <v>2.6</v>
      </c>
      <c r="H5" s="2">
        <f t="shared" ref="H5:H41" si="7">(50-B42)*0.001</f>
        <v>0.129</v>
      </c>
      <c r="I5" s="3">
        <f t="shared" ref="I5:I41" si="8">((50-B42)/5.95)*0.001</f>
        <v>2.1680672268907561E-2</v>
      </c>
      <c r="J5" s="7">
        <f t="shared" si="3"/>
        <v>5.1333333333333337</v>
      </c>
      <c r="K5" s="2">
        <f t="shared" ref="K5:K13" si="9">(50-B80)*0.001</f>
        <v>0.313</v>
      </c>
      <c r="L5" s="3">
        <f>Table9[[#This Row],[Column8]]/5.95</f>
        <v>5.260504201680672E-2</v>
      </c>
      <c r="N5" s="2">
        <f t="shared" si="4"/>
        <v>0.13333333333333333</v>
      </c>
    </row>
    <row r="6" spans="1:14" x14ac:dyDescent="0.4">
      <c r="A6" s="2">
        <f t="shared" si="5"/>
        <v>12</v>
      </c>
      <c r="B6" s="2">
        <v>34</v>
      </c>
      <c r="C6" s="2">
        <f t="shared" si="0"/>
        <v>2.6890756302521009E-3</v>
      </c>
      <c r="D6" s="7">
        <f t="shared" si="1"/>
        <v>0.13333333333333333</v>
      </c>
      <c r="E6" s="2">
        <f t="shared" si="6"/>
        <v>1.4999999999999999E-2</v>
      </c>
      <c r="F6" s="3">
        <f>Table9[[#This Row],[Column2]]/5.95</f>
        <v>2.5210084033613443E-3</v>
      </c>
      <c r="G6" s="7">
        <f t="shared" si="2"/>
        <v>2.6666666666666665</v>
      </c>
      <c r="H6" s="2">
        <f t="shared" si="7"/>
        <v>0.13</v>
      </c>
      <c r="I6" s="3">
        <f t="shared" si="8"/>
        <v>2.1848739495798322E-2</v>
      </c>
      <c r="J6" s="7">
        <f t="shared" si="3"/>
        <v>5.2</v>
      </c>
      <c r="K6" s="2">
        <f t="shared" si="9"/>
        <v>0.32</v>
      </c>
      <c r="L6" s="3">
        <f>Table9[[#This Row],[Column8]]/5.95</f>
        <v>5.3781512605042013E-2</v>
      </c>
      <c r="N6" s="2">
        <f t="shared" si="4"/>
        <v>0.2</v>
      </c>
    </row>
    <row r="7" spans="1:14" x14ac:dyDescent="0.4">
      <c r="A7" s="2">
        <f t="shared" si="5"/>
        <v>16</v>
      </c>
      <c r="B7" s="2">
        <v>32</v>
      </c>
      <c r="C7" s="2">
        <f t="shared" si="0"/>
        <v>3.0252100840336138E-3</v>
      </c>
      <c r="D7" s="7">
        <f t="shared" si="1"/>
        <v>0.2</v>
      </c>
      <c r="E7" s="2">
        <f t="shared" si="6"/>
        <v>1.6E-2</v>
      </c>
      <c r="F7" s="3">
        <f>Table9[[#This Row],[Column2]]/5.95</f>
        <v>2.6890756302521009E-3</v>
      </c>
      <c r="G7" s="7">
        <f t="shared" si="2"/>
        <v>2.7333333333333334</v>
      </c>
      <c r="H7" s="2">
        <f t="shared" si="7"/>
        <v>0.13300000000000001</v>
      </c>
      <c r="I7" s="3">
        <f t="shared" si="8"/>
        <v>2.2352941176470586E-2</v>
      </c>
      <c r="J7" s="7">
        <f t="shared" si="3"/>
        <v>5.2666666666666666</v>
      </c>
      <c r="K7" s="2">
        <f t="shared" si="9"/>
        <v>0.33100000000000002</v>
      </c>
      <c r="L7" s="3">
        <f>Table9[[#This Row],[Column8]]/5.95</f>
        <v>5.5630252100840334E-2</v>
      </c>
      <c r="N7" s="2">
        <f t="shared" si="4"/>
        <v>0.26666666666666666</v>
      </c>
    </row>
    <row r="8" spans="1:14" x14ac:dyDescent="0.4">
      <c r="A8" s="2">
        <f t="shared" si="5"/>
        <v>20</v>
      </c>
      <c r="B8" s="2">
        <v>31</v>
      </c>
      <c r="C8" s="2">
        <f t="shared" si="0"/>
        <v>3.1932773109243696E-3</v>
      </c>
      <c r="D8" s="7">
        <f t="shared" si="1"/>
        <v>0.26666666666666666</v>
      </c>
      <c r="E8" s="2">
        <f t="shared" si="6"/>
        <v>1.8000000000000002E-2</v>
      </c>
      <c r="F8" s="3">
        <f>Table9[[#This Row],[Column2]]/5.95</f>
        <v>3.0252100840336138E-3</v>
      </c>
      <c r="G8" s="7">
        <f t="shared" si="2"/>
        <v>2.8</v>
      </c>
      <c r="H8" s="2">
        <f t="shared" si="7"/>
        <v>0.13900000000000001</v>
      </c>
      <c r="I8" s="3">
        <f t="shared" si="8"/>
        <v>2.3361344537815125E-2</v>
      </c>
      <c r="J8" s="7">
        <f t="shared" si="3"/>
        <v>5.333333333333333</v>
      </c>
      <c r="K8" s="2">
        <f t="shared" si="9"/>
        <v>0.34200000000000003</v>
      </c>
      <c r="L8" s="3">
        <f>Table9[[#This Row],[Column8]]/5.95</f>
        <v>5.7478991596638655E-2</v>
      </c>
      <c r="N8" s="2">
        <f t="shared" si="4"/>
        <v>0.33333333333333331</v>
      </c>
    </row>
    <row r="9" spans="1:14" x14ac:dyDescent="0.4">
      <c r="A9" s="2">
        <f t="shared" si="5"/>
        <v>24</v>
      </c>
      <c r="B9" s="2">
        <v>31</v>
      </c>
      <c r="C9" s="2">
        <f t="shared" si="0"/>
        <v>3.1932773109243696E-3</v>
      </c>
      <c r="D9" s="7">
        <f t="shared" si="1"/>
        <v>0.33333333333333331</v>
      </c>
      <c r="E9" s="2">
        <f t="shared" si="6"/>
        <v>1.9E-2</v>
      </c>
      <c r="F9" s="3">
        <f>Table9[[#This Row],[Column2]]/5.95</f>
        <v>3.1932773109243696E-3</v>
      </c>
      <c r="G9" s="7">
        <f t="shared" si="2"/>
        <v>2.8666666666666667</v>
      </c>
      <c r="H9" s="2">
        <f t="shared" si="7"/>
        <v>0.13900000000000001</v>
      </c>
      <c r="I9" s="3">
        <f t="shared" si="8"/>
        <v>2.3361344537815125E-2</v>
      </c>
      <c r="J9" s="7">
        <f t="shared" si="3"/>
        <v>5.4</v>
      </c>
      <c r="K9" s="2">
        <f t="shared" si="9"/>
        <v>0.35199999999999998</v>
      </c>
      <c r="L9" s="3">
        <f>Table9[[#This Row],[Column8]]/5.95</f>
        <v>5.9159663865546212E-2</v>
      </c>
      <c r="N9" s="2">
        <f t="shared" si="4"/>
        <v>0.4</v>
      </c>
    </row>
    <row r="10" spans="1:14" x14ac:dyDescent="0.4">
      <c r="A10" s="2">
        <f t="shared" si="5"/>
        <v>28</v>
      </c>
      <c r="B10" s="2">
        <v>27</v>
      </c>
      <c r="C10" s="2">
        <f t="shared" si="0"/>
        <v>3.8655462184873949E-3</v>
      </c>
      <c r="D10" s="7">
        <f t="shared" si="1"/>
        <v>0.4</v>
      </c>
      <c r="E10" s="2">
        <f t="shared" si="6"/>
        <v>1.9E-2</v>
      </c>
      <c r="F10" s="3">
        <f>Table9[[#This Row],[Column2]]/5.95</f>
        <v>3.1932773109243696E-3</v>
      </c>
      <c r="G10" s="7">
        <f t="shared" si="2"/>
        <v>2.9333333333333331</v>
      </c>
      <c r="H10" s="2">
        <f t="shared" si="7"/>
        <v>0.14200000000000002</v>
      </c>
      <c r="I10" s="3">
        <f t="shared" si="8"/>
        <v>2.3865546218487396E-2</v>
      </c>
      <c r="J10" s="7">
        <f t="shared" si="3"/>
        <v>5.4666666666666668</v>
      </c>
      <c r="K10" s="2">
        <f t="shared" si="9"/>
        <v>0.36199999999999999</v>
      </c>
      <c r="L10" s="3">
        <f>Table9[[#This Row],[Column8]]/5.95</f>
        <v>6.0840336134453776E-2</v>
      </c>
      <c r="N10" s="2">
        <f t="shared" si="4"/>
        <v>0.46666666666666667</v>
      </c>
    </row>
    <row r="11" spans="1:14" x14ac:dyDescent="0.4">
      <c r="A11" s="2">
        <f t="shared" si="5"/>
        <v>32</v>
      </c>
      <c r="B11" s="2">
        <v>20</v>
      </c>
      <c r="C11" s="2">
        <f t="shared" si="0"/>
        <v>5.0420168067226885E-3</v>
      </c>
      <c r="D11" s="7">
        <f t="shared" si="1"/>
        <v>0.46666666666666667</v>
      </c>
      <c r="E11" s="2">
        <f t="shared" si="6"/>
        <v>2.3E-2</v>
      </c>
      <c r="F11" s="3">
        <f>Table9[[#This Row],[Column2]]/5.95</f>
        <v>3.8655462184873949E-3</v>
      </c>
      <c r="G11" s="7">
        <f t="shared" si="2"/>
        <v>3</v>
      </c>
      <c r="H11" s="2">
        <f t="shared" si="7"/>
        <v>0.14400000000000002</v>
      </c>
      <c r="I11" s="3">
        <f t="shared" si="8"/>
        <v>2.4201680672268907E-2</v>
      </c>
      <c r="J11" s="7">
        <f t="shared" si="3"/>
        <v>5.5333333333333332</v>
      </c>
      <c r="K11" s="2">
        <f t="shared" si="9"/>
        <v>0.374</v>
      </c>
      <c r="L11" s="3">
        <f>Table9[[#This Row],[Column8]]/5.95</f>
        <v>6.2857142857142861E-2</v>
      </c>
      <c r="N11" s="2">
        <f t="shared" si="4"/>
        <v>0.53333333333333333</v>
      </c>
    </row>
    <row r="12" spans="1:14" x14ac:dyDescent="0.4">
      <c r="A12" s="2">
        <f t="shared" si="5"/>
        <v>36</v>
      </c>
      <c r="B12" s="2">
        <v>18</v>
      </c>
      <c r="C12" s="2">
        <f t="shared" si="0"/>
        <v>5.3781512605042018E-3</v>
      </c>
      <c r="D12" s="7">
        <f t="shared" si="1"/>
        <v>0.53333333333333333</v>
      </c>
      <c r="E12" s="2">
        <f t="shared" si="6"/>
        <v>0.03</v>
      </c>
      <c r="F12" s="3">
        <f>Table9[[#This Row],[Column2]]/5.95</f>
        <v>5.0420168067226885E-3</v>
      </c>
      <c r="G12" s="7">
        <f t="shared" si="2"/>
        <v>3.0666666666666669</v>
      </c>
      <c r="H12" s="2">
        <f t="shared" si="7"/>
        <v>0.14799999999999999</v>
      </c>
      <c r="I12" s="3">
        <f t="shared" si="8"/>
        <v>2.4873949579831935E-2</v>
      </c>
      <c r="J12" s="7">
        <f t="shared" si="3"/>
        <v>5.6</v>
      </c>
      <c r="K12" s="2">
        <f t="shared" si="9"/>
        <v>0.38300000000000001</v>
      </c>
      <c r="L12" s="3">
        <f>Table9[[#This Row],[Column8]]/5.95</f>
        <v>6.4369747899159668E-2</v>
      </c>
      <c r="N12" s="2">
        <f t="shared" si="4"/>
        <v>0.6</v>
      </c>
    </row>
    <row r="13" spans="1:14" x14ac:dyDescent="0.4">
      <c r="A13" s="2">
        <f t="shared" si="5"/>
        <v>40</v>
      </c>
      <c r="B13" s="2">
        <v>14</v>
      </c>
      <c r="C13" s="2">
        <f t="shared" si="0"/>
        <v>6.0504201680672276E-3</v>
      </c>
      <c r="D13" s="7">
        <f t="shared" si="1"/>
        <v>0.6</v>
      </c>
      <c r="E13" s="2">
        <f t="shared" si="6"/>
        <v>3.2000000000000001E-2</v>
      </c>
      <c r="F13" s="3">
        <f>Table9[[#This Row],[Column2]]/5.95</f>
        <v>5.3781512605042018E-3</v>
      </c>
      <c r="G13" s="7">
        <f t="shared" si="2"/>
        <v>3.1333333333333333</v>
      </c>
      <c r="H13" s="2">
        <f t="shared" si="7"/>
        <v>0.152</v>
      </c>
      <c r="I13" s="3">
        <f t="shared" si="8"/>
        <v>2.5546218487394957E-2</v>
      </c>
      <c r="J13" s="7">
        <f t="shared" si="3"/>
        <v>5.666666666666667</v>
      </c>
      <c r="K13" s="2">
        <f t="shared" si="9"/>
        <v>0.41200000000000003</v>
      </c>
      <c r="L13" s="3">
        <f>Table9[[#This Row],[Column8]]/5.95</f>
        <v>6.9243697478991603E-2</v>
      </c>
      <c r="N13" s="2">
        <f t="shared" si="4"/>
        <v>0.66666666666666663</v>
      </c>
    </row>
    <row r="14" spans="1:14" x14ac:dyDescent="0.4">
      <c r="A14" s="2">
        <f t="shared" si="5"/>
        <v>44</v>
      </c>
      <c r="B14" s="2">
        <v>9</v>
      </c>
      <c r="C14" s="2">
        <f t="shared" si="0"/>
        <v>6.8907563025210087E-3</v>
      </c>
      <c r="D14" s="7">
        <f t="shared" si="1"/>
        <v>0.66666666666666663</v>
      </c>
      <c r="E14" s="2">
        <f t="shared" si="6"/>
        <v>3.6000000000000004E-2</v>
      </c>
      <c r="F14" s="3">
        <f>Table9[[#This Row],[Column2]]/5.95</f>
        <v>6.0504201680672276E-3</v>
      </c>
      <c r="G14" s="7">
        <f t="shared" si="2"/>
        <v>3.2</v>
      </c>
      <c r="H14" s="2">
        <f t="shared" si="7"/>
        <v>0.154</v>
      </c>
      <c r="I14" s="3">
        <f t="shared" si="8"/>
        <v>2.5882352941176471E-2</v>
      </c>
      <c r="N14" s="2">
        <f t="shared" si="4"/>
        <v>0.73333333333333328</v>
      </c>
    </row>
    <row r="15" spans="1:14" x14ac:dyDescent="0.4">
      <c r="A15" s="2">
        <f t="shared" si="5"/>
        <v>48</v>
      </c>
      <c r="B15" s="2">
        <v>4</v>
      </c>
      <c r="C15" s="2">
        <f t="shared" si="0"/>
        <v>7.7310924369747899E-3</v>
      </c>
      <c r="D15" s="7">
        <f t="shared" si="1"/>
        <v>0.73333333333333328</v>
      </c>
      <c r="E15" s="2">
        <f t="shared" si="6"/>
        <v>4.1000000000000002E-2</v>
      </c>
      <c r="F15" s="3">
        <f>Table9[[#This Row],[Column2]]/5.95</f>
        <v>6.8907563025210087E-3</v>
      </c>
      <c r="G15" s="7">
        <f t="shared" si="2"/>
        <v>3.2666666666666666</v>
      </c>
      <c r="H15" s="2">
        <f t="shared" si="7"/>
        <v>0.16</v>
      </c>
      <c r="I15" s="3">
        <f t="shared" si="8"/>
        <v>2.689075630252101E-2</v>
      </c>
      <c r="N15" s="2">
        <f t="shared" si="4"/>
        <v>0.8</v>
      </c>
    </row>
    <row r="16" spans="1:14" x14ac:dyDescent="0.4">
      <c r="A16" s="2">
        <f t="shared" si="5"/>
        <v>52</v>
      </c>
      <c r="B16" s="2">
        <v>2</v>
      </c>
      <c r="C16" s="2">
        <f t="shared" si="0"/>
        <v>8.0672268907563023E-3</v>
      </c>
      <c r="D16" s="7">
        <f t="shared" si="1"/>
        <v>0.8</v>
      </c>
      <c r="E16" s="2">
        <f t="shared" si="6"/>
        <v>4.5999999999999999E-2</v>
      </c>
      <c r="F16" s="3">
        <f>Table9[[#This Row],[Column2]]/5.95</f>
        <v>7.7310924369747899E-3</v>
      </c>
      <c r="G16" s="7">
        <f t="shared" si="2"/>
        <v>3.3333333333333335</v>
      </c>
      <c r="H16" s="2">
        <f t="shared" si="7"/>
        <v>0.17</v>
      </c>
      <c r="I16" s="3">
        <f t="shared" si="8"/>
        <v>2.8571428571428571E-2</v>
      </c>
      <c r="N16" s="2">
        <f t="shared" si="4"/>
        <v>0.8666666666666667</v>
      </c>
    </row>
    <row r="17" spans="1:14" x14ac:dyDescent="0.4">
      <c r="A17" s="2">
        <f t="shared" si="5"/>
        <v>56</v>
      </c>
      <c r="B17" s="2">
        <v>1</v>
      </c>
      <c r="C17" s="2">
        <f t="shared" si="0"/>
        <v>8.2352941176470594E-3</v>
      </c>
      <c r="D17" s="7">
        <f t="shared" si="1"/>
        <v>0.8666666666666667</v>
      </c>
      <c r="E17" s="2">
        <f t="shared" si="6"/>
        <v>4.8000000000000001E-2</v>
      </c>
      <c r="F17" s="3">
        <f>Table9[[#This Row],[Column2]]/5.95</f>
        <v>8.0672268907563023E-3</v>
      </c>
      <c r="G17" s="7">
        <f t="shared" si="2"/>
        <v>3.4</v>
      </c>
      <c r="H17" s="2">
        <f t="shared" si="7"/>
        <v>0.17200000000000001</v>
      </c>
      <c r="I17" s="3">
        <f t="shared" si="8"/>
        <v>2.8907563025210085E-2</v>
      </c>
      <c r="N17" s="2">
        <f t="shared" si="4"/>
        <v>0.93333333333333335</v>
      </c>
    </row>
    <row r="18" spans="1:14" x14ac:dyDescent="0.4">
      <c r="A18" s="2">
        <f t="shared" si="5"/>
        <v>60</v>
      </c>
      <c r="B18" s="2">
        <v>1</v>
      </c>
      <c r="C18" s="2">
        <f t="shared" si="0"/>
        <v>8.2352941176470594E-3</v>
      </c>
      <c r="D18" s="7">
        <f t="shared" si="1"/>
        <v>0.93333333333333335</v>
      </c>
      <c r="E18" s="2">
        <f t="shared" si="6"/>
        <v>4.9000000000000002E-2</v>
      </c>
      <c r="F18" s="3">
        <f>Table9[[#This Row],[Column2]]/5.95</f>
        <v>8.2352941176470594E-3</v>
      </c>
      <c r="G18" s="7">
        <f t="shared" si="2"/>
        <v>3.4666666666666668</v>
      </c>
      <c r="H18" s="2">
        <f t="shared" si="7"/>
        <v>0.17400000000000002</v>
      </c>
      <c r="I18" s="3">
        <f t="shared" si="8"/>
        <v>2.9243697478991595E-2</v>
      </c>
      <c r="N18" s="2">
        <f t="shared" si="4"/>
        <v>1</v>
      </c>
    </row>
    <row r="19" spans="1:14" x14ac:dyDescent="0.4">
      <c r="A19" s="2">
        <f t="shared" si="5"/>
        <v>64</v>
      </c>
      <c r="B19" s="2">
        <v>1</v>
      </c>
      <c r="C19" s="2">
        <f t="shared" si="0"/>
        <v>8.2352941176470594E-3</v>
      </c>
      <c r="D19" s="7">
        <f t="shared" si="1"/>
        <v>1</v>
      </c>
      <c r="E19" s="2">
        <f t="shared" si="6"/>
        <v>4.9000000000000002E-2</v>
      </c>
      <c r="F19" s="3">
        <f>Table9[[#This Row],[Column2]]/5.95</f>
        <v>8.2352941176470594E-3</v>
      </c>
      <c r="G19" s="7">
        <f t="shared" si="2"/>
        <v>3.5333333333333332</v>
      </c>
      <c r="H19" s="2">
        <f t="shared" si="7"/>
        <v>0.17899999999999999</v>
      </c>
      <c r="I19" s="3">
        <f t="shared" si="8"/>
        <v>3.0084033613445377E-2</v>
      </c>
      <c r="N19" s="2">
        <f t="shared" si="4"/>
        <v>1.0666666666666667</v>
      </c>
    </row>
    <row r="20" spans="1:14" x14ac:dyDescent="0.4">
      <c r="A20" s="2">
        <f t="shared" si="5"/>
        <v>68</v>
      </c>
      <c r="B20" s="2">
        <v>-3</v>
      </c>
      <c r="C20" s="2">
        <f t="shared" si="0"/>
        <v>8.9075630252100843E-3</v>
      </c>
      <c r="D20" s="7">
        <f t="shared" si="1"/>
        <v>1.0666666666666667</v>
      </c>
      <c r="E20" s="2">
        <f t="shared" si="6"/>
        <v>4.9000000000000002E-2</v>
      </c>
      <c r="F20" s="3">
        <f>Table9[[#This Row],[Column2]]/5.95</f>
        <v>8.2352941176470594E-3</v>
      </c>
      <c r="G20" s="7">
        <f t="shared" si="2"/>
        <v>3.6</v>
      </c>
      <c r="H20" s="2">
        <f t="shared" si="7"/>
        <v>0.186</v>
      </c>
      <c r="I20" s="3">
        <f t="shared" si="8"/>
        <v>3.1260504201680674E-2</v>
      </c>
      <c r="N20" s="2">
        <f t="shared" si="4"/>
        <v>1.1333333333333333</v>
      </c>
    </row>
    <row r="21" spans="1:14" x14ac:dyDescent="0.4">
      <c r="A21" s="2">
        <f t="shared" si="5"/>
        <v>72</v>
      </c>
      <c r="B21" s="2">
        <v>-7</v>
      </c>
      <c r="C21" s="2">
        <f t="shared" si="0"/>
        <v>9.5798319327731092E-3</v>
      </c>
      <c r="D21" s="7">
        <f t="shared" si="1"/>
        <v>1.1333333333333333</v>
      </c>
      <c r="E21" s="2">
        <f t="shared" si="6"/>
        <v>5.2999999999999999E-2</v>
      </c>
      <c r="F21" s="3">
        <f>Table9[[#This Row],[Column2]]/5.95</f>
        <v>8.9075630252100843E-3</v>
      </c>
      <c r="G21" s="7">
        <f t="shared" si="2"/>
        <v>3.6666666666666665</v>
      </c>
      <c r="H21" s="2">
        <f t="shared" si="7"/>
        <v>0.189</v>
      </c>
      <c r="I21" s="3">
        <f t="shared" si="8"/>
        <v>3.1764705882352938E-2</v>
      </c>
      <c r="N21" s="2">
        <f t="shared" si="4"/>
        <v>1.2</v>
      </c>
    </row>
    <row r="22" spans="1:14" x14ac:dyDescent="0.4">
      <c r="A22" s="2">
        <f t="shared" si="5"/>
        <v>76</v>
      </c>
      <c r="B22" s="2">
        <v>-7</v>
      </c>
      <c r="C22" s="2">
        <f t="shared" si="0"/>
        <v>9.5798319327731092E-3</v>
      </c>
      <c r="D22" s="7">
        <f t="shared" si="1"/>
        <v>1.2</v>
      </c>
      <c r="E22" s="2">
        <f t="shared" si="6"/>
        <v>5.7000000000000002E-2</v>
      </c>
      <c r="F22" s="3">
        <f>Table9[[#This Row],[Column2]]/5.95</f>
        <v>9.5798319327731092E-3</v>
      </c>
      <c r="G22" s="7">
        <f t="shared" si="2"/>
        <v>3.7333333333333334</v>
      </c>
      <c r="H22" s="2">
        <f t="shared" si="7"/>
        <v>0.191</v>
      </c>
      <c r="I22" s="3">
        <f t="shared" si="8"/>
        <v>3.2100840336134452E-2</v>
      </c>
      <c r="N22" s="2">
        <f t="shared" si="4"/>
        <v>1.2666666666666666</v>
      </c>
    </row>
    <row r="23" spans="1:14" x14ac:dyDescent="0.4">
      <c r="A23" s="2">
        <f t="shared" si="5"/>
        <v>80</v>
      </c>
      <c r="B23" s="2">
        <v>-7</v>
      </c>
      <c r="C23" s="2">
        <f t="shared" si="0"/>
        <v>9.5798319327731092E-3</v>
      </c>
      <c r="D23" s="7">
        <f t="shared" si="1"/>
        <v>1.2666666666666666</v>
      </c>
      <c r="E23" s="2">
        <f t="shared" si="6"/>
        <v>5.7000000000000002E-2</v>
      </c>
      <c r="F23" s="3">
        <f>Table9[[#This Row],[Column2]]/5.95</f>
        <v>9.5798319327731092E-3</v>
      </c>
      <c r="G23" s="7">
        <f t="shared" si="2"/>
        <v>3.8</v>
      </c>
      <c r="H23" s="2">
        <f t="shared" si="7"/>
        <v>0.19400000000000001</v>
      </c>
      <c r="I23" s="3">
        <f t="shared" si="8"/>
        <v>3.2605042016806723E-2</v>
      </c>
      <c r="N23" s="2">
        <f t="shared" si="4"/>
        <v>1.3333333333333333</v>
      </c>
    </row>
    <row r="24" spans="1:14" x14ac:dyDescent="0.4">
      <c r="A24" s="2">
        <f t="shared" si="5"/>
        <v>84</v>
      </c>
      <c r="B24" s="2">
        <v>-13</v>
      </c>
      <c r="C24" s="2">
        <f t="shared" si="0"/>
        <v>1.0588235294117647E-2</v>
      </c>
      <c r="D24" s="7">
        <f t="shared" si="1"/>
        <v>1.3333333333333333</v>
      </c>
      <c r="E24" s="2">
        <f t="shared" si="6"/>
        <v>5.7000000000000002E-2</v>
      </c>
      <c r="F24" s="3">
        <f>Table9[[#This Row],[Column2]]/5.95</f>
        <v>9.5798319327731092E-3</v>
      </c>
      <c r="G24" s="7">
        <f t="shared" si="2"/>
        <v>3.8666666666666667</v>
      </c>
      <c r="H24" s="2">
        <f t="shared" si="7"/>
        <v>0.19700000000000001</v>
      </c>
      <c r="I24" s="3">
        <f t="shared" si="8"/>
        <v>3.3109243697478988E-2</v>
      </c>
      <c r="N24" s="2">
        <f t="shared" si="4"/>
        <v>1.4</v>
      </c>
    </row>
    <row r="25" spans="1:14" x14ac:dyDescent="0.4">
      <c r="A25" s="2">
        <f t="shared" si="5"/>
        <v>88</v>
      </c>
      <c r="B25" s="2">
        <v>-18</v>
      </c>
      <c r="C25" s="2">
        <f t="shared" si="0"/>
        <v>1.1428571428571429E-2</v>
      </c>
      <c r="D25" s="7">
        <f t="shared" si="1"/>
        <v>1.4</v>
      </c>
      <c r="E25" s="2">
        <f t="shared" si="6"/>
        <v>6.3E-2</v>
      </c>
      <c r="F25" s="3">
        <f>Table9[[#This Row],[Column2]]/5.95</f>
        <v>1.0588235294117647E-2</v>
      </c>
      <c r="G25" s="7">
        <f t="shared" si="2"/>
        <v>3.9333333333333331</v>
      </c>
      <c r="H25" s="2">
        <f t="shared" si="7"/>
        <v>0.20400000000000001</v>
      </c>
      <c r="I25" s="3">
        <f t="shared" si="8"/>
        <v>3.4285714285714287E-2</v>
      </c>
      <c r="N25" s="2">
        <f t="shared" si="4"/>
        <v>1.4666666666666666</v>
      </c>
    </row>
    <row r="26" spans="1:14" x14ac:dyDescent="0.4">
      <c r="A26" s="2">
        <f t="shared" si="5"/>
        <v>92</v>
      </c>
      <c r="B26" s="2">
        <v>-20</v>
      </c>
      <c r="C26" s="2">
        <f t="shared" si="0"/>
        <v>1.1764705882352943E-2</v>
      </c>
      <c r="D26" s="7">
        <f t="shared" si="1"/>
        <v>1.4666666666666666</v>
      </c>
      <c r="E26" s="2">
        <f t="shared" si="6"/>
        <v>6.8000000000000005E-2</v>
      </c>
      <c r="F26" s="3">
        <f>Table9[[#This Row],[Column2]]/5.95</f>
        <v>1.1428571428571429E-2</v>
      </c>
      <c r="G26" s="7">
        <f t="shared" si="2"/>
        <v>4</v>
      </c>
      <c r="H26" s="2">
        <f t="shared" si="7"/>
        <v>0.20600000000000002</v>
      </c>
      <c r="I26" s="3">
        <f t="shared" si="8"/>
        <v>3.4621848739495795E-2</v>
      </c>
      <c r="N26" s="2">
        <f t="shared" si="4"/>
        <v>1.5333333333333334</v>
      </c>
    </row>
    <row r="27" spans="1:14" x14ac:dyDescent="0.4">
      <c r="A27" s="2">
        <f t="shared" si="5"/>
        <v>96</v>
      </c>
      <c r="B27" s="2">
        <v>-30</v>
      </c>
      <c r="C27" s="2">
        <f t="shared" si="0"/>
        <v>1.3445378151260503E-2</v>
      </c>
      <c r="D27" s="7">
        <f t="shared" si="1"/>
        <v>1.5333333333333334</v>
      </c>
      <c r="E27" s="2">
        <f t="shared" si="6"/>
        <v>7.0000000000000007E-2</v>
      </c>
      <c r="F27" s="3">
        <f>Table9[[#This Row],[Column2]]/5.95</f>
        <v>1.1764705882352943E-2</v>
      </c>
      <c r="G27" s="7">
        <f t="shared" si="2"/>
        <v>4.0666666666666664</v>
      </c>
      <c r="H27" s="2">
        <f t="shared" si="7"/>
        <v>0.21199999999999999</v>
      </c>
      <c r="I27" s="3">
        <f t="shared" si="8"/>
        <v>3.5630252100840337E-2</v>
      </c>
      <c r="N27" s="2">
        <f t="shared" si="4"/>
        <v>1.6</v>
      </c>
    </row>
    <row r="28" spans="1:14" x14ac:dyDescent="0.4">
      <c r="A28" s="26">
        <f t="shared" si="5"/>
        <v>100</v>
      </c>
      <c r="B28" s="26">
        <v>-33</v>
      </c>
      <c r="C28" s="26">
        <f t="shared" si="0"/>
        <v>1.3949579831932773E-2</v>
      </c>
      <c r="D28" s="7">
        <f t="shared" si="1"/>
        <v>1.6</v>
      </c>
      <c r="E28" s="2">
        <f t="shared" si="6"/>
        <v>0.08</v>
      </c>
      <c r="F28" s="3">
        <f>Table9[[#This Row],[Column2]]/5.95</f>
        <v>1.3445378151260503E-2</v>
      </c>
      <c r="G28" s="7">
        <f t="shared" si="2"/>
        <v>4.1333333333333337</v>
      </c>
      <c r="H28" s="2">
        <f t="shared" si="7"/>
        <v>0.215</v>
      </c>
      <c r="I28" s="3">
        <f t="shared" si="8"/>
        <v>3.6134453781512609E-2</v>
      </c>
      <c r="N28" s="2">
        <f t="shared" si="4"/>
        <v>1.6666666666666667</v>
      </c>
    </row>
    <row r="29" spans="1:14" x14ac:dyDescent="0.4">
      <c r="A29" s="2">
        <f t="shared" si="5"/>
        <v>104</v>
      </c>
      <c r="B29" s="2">
        <v>-37</v>
      </c>
      <c r="C29" s="2">
        <f t="shared" si="0"/>
        <v>1.4621848739495799E-2</v>
      </c>
      <c r="D29" s="7">
        <f t="shared" si="1"/>
        <v>1.6666666666666667</v>
      </c>
      <c r="E29" s="2">
        <f t="shared" si="6"/>
        <v>8.3000000000000004E-2</v>
      </c>
      <c r="F29" s="3">
        <f>Table9[[#This Row],[Column2]]/5.95</f>
        <v>1.3949579831932773E-2</v>
      </c>
      <c r="G29" s="7">
        <f t="shared" si="2"/>
        <v>4.2</v>
      </c>
      <c r="H29" s="2">
        <f t="shared" si="7"/>
        <v>0.219</v>
      </c>
      <c r="I29" s="3">
        <f t="shared" si="8"/>
        <v>3.680672268907563E-2</v>
      </c>
      <c r="N29" s="2">
        <f t="shared" si="4"/>
        <v>1.7333333333333334</v>
      </c>
    </row>
    <row r="30" spans="1:14" x14ac:dyDescent="0.4">
      <c r="A30" s="2">
        <f t="shared" si="5"/>
        <v>108</v>
      </c>
      <c r="B30" s="2">
        <v>-38</v>
      </c>
      <c r="C30" s="2">
        <f t="shared" si="0"/>
        <v>1.4789915966386553E-2</v>
      </c>
      <c r="D30" s="7">
        <f t="shared" si="1"/>
        <v>1.7333333333333334</v>
      </c>
      <c r="E30" s="2">
        <f t="shared" si="6"/>
        <v>8.7000000000000008E-2</v>
      </c>
      <c r="F30" s="3">
        <f>Table9[[#This Row],[Column2]]/5.95</f>
        <v>1.4621848739495799E-2</v>
      </c>
      <c r="G30" s="7">
        <f t="shared" si="2"/>
        <v>4.2666666666666666</v>
      </c>
      <c r="H30" s="2">
        <f t="shared" si="7"/>
        <v>0.22600000000000001</v>
      </c>
      <c r="I30" s="3">
        <f t="shared" si="8"/>
        <v>3.7983193277310923E-2</v>
      </c>
      <c r="N30" s="2">
        <f t="shared" si="4"/>
        <v>1.8</v>
      </c>
    </row>
    <row r="31" spans="1:14" x14ac:dyDescent="0.4">
      <c r="A31" s="2">
        <f t="shared" si="5"/>
        <v>112</v>
      </c>
      <c r="B31" s="2">
        <v>-41</v>
      </c>
      <c r="C31" s="2">
        <f t="shared" si="0"/>
        <v>1.5294117647058823E-2</v>
      </c>
      <c r="D31" s="7">
        <f t="shared" si="1"/>
        <v>1.8</v>
      </c>
      <c r="E31" s="2">
        <f t="shared" si="6"/>
        <v>8.7999999999999995E-2</v>
      </c>
      <c r="F31" s="3">
        <f>Table9[[#This Row],[Column2]]/5.95</f>
        <v>1.4789915966386553E-2</v>
      </c>
      <c r="G31" s="7">
        <f t="shared" si="2"/>
        <v>4.333333333333333</v>
      </c>
      <c r="H31" s="2">
        <f t="shared" si="7"/>
        <v>0.23200000000000001</v>
      </c>
      <c r="I31" s="3">
        <f t="shared" si="8"/>
        <v>3.8991596638655458E-2</v>
      </c>
      <c r="N31" s="2">
        <f t="shared" si="4"/>
        <v>1.8666666666666667</v>
      </c>
    </row>
    <row r="32" spans="1:14" x14ac:dyDescent="0.4">
      <c r="A32" s="2">
        <f t="shared" si="5"/>
        <v>116</v>
      </c>
      <c r="B32" s="2">
        <v>-45</v>
      </c>
      <c r="C32" s="2">
        <f t="shared" si="0"/>
        <v>1.5966386554621848E-2</v>
      </c>
      <c r="D32" s="7">
        <f t="shared" si="1"/>
        <v>1.8666666666666667</v>
      </c>
      <c r="E32" s="2">
        <f t="shared" si="6"/>
        <v>9.0999999999999998E-2</v>
      </c>
      <c r="F32" s="3">
        <f>Table9[[#This Row],[Column2]]/5.95</f>
        <v>1.5294117647058823E-2</v>
      </c>
      <c r="G32" s="7">
        <f t="shared" si="2"/>
        <v>4.4000000000000004</v>
      </c>
      <c r="H32" s="2">
        <f t="shared" si="7"/>
        <v>0.24099999999999999</v>
      </c>
      <c r="I32" s="3">
        <f t="shared" si="8"/>
        <v>4.0504201680672265E-2</v>
      </c>
      <c r="N32" s="2">
        <f t="shared" si="4"/>
        <v>1.9333333333333333</v>
      </c>
    </row>
    <row r="33" spans="1:14" x14ac:dyDescent="0.4">
      <c r="A33" s="2">
        <f t="shared" si="5"/>
        <v>120</v>
      </c>
      <c r="B33" s="2">
        <v>-50</v>
      </c>
      <c r="C33" s="2">
        <f t="shared" si="0"/>
        <v>1.680672268907563E-2</v>
      </c>
      <c r="D33" s="7">
        <f t="shared" si="1"/>
        <v>1.9333333333333333</v>
      </c>
      <c r="E33" s="2">
        <f t="shared" si="6"/>
        <v>9.5000000000000001E-2</v>
      </c>
      <c r="F33" s="3">
        <f>Table9[[#This Row],[Column2]]/5.95</f>
        <v>1.5966386554621848E-2</v>
      </c>
      <c r="G33" s="7">
        <f t="shared" si="2"/>
        <v>4.4666666666666668</v>
      </c>
      <c r="H33" s="2">
        <f t="shared" si="7"/>
        <v>0.247</v>
      </c>
      <c r="I33" s="3">
        <f t="shared" si="8"/>
        <v>4.1512605042016808E-2</v>
      </c>
      <c r="N33" s="2">
        <f t="shared" si="4"/>
        <v>2</v>
      </c>
    </row>
    <row r="34" spans="1:14" x14ac:dyDescent="0.4">
      <c r="A34" s="2">
        <f t="shared" si="5"/>
        <v>124</v>
      </c>
      <c r="B34" s="2">
        <v>-53</v>
      </c>
      <c r="C34" s="2">
        <f t="shared" si="0"/>
        <v>1.7310924369747901E-2</v>
      </c>
      <c r="D34" s="7">
        <f t="shared" si="1"/>
        <v>2</v>
      </c>
      <c r="E34" s="2">
        <f t="shared" si="6"/>
        <v>0.1</v>
      </c>
      <c r="F34" s="3">
        <f>Table9[[#This Row],[Column2]]/5.95</f>
        <v>1.680672268907563E-2</v>
      </c>
      <c r="G34" s="7">
        <f t="shared" si="2"/>
        <v>4.5333333333333332</v>
      </c>
      <c r="H34" s="2">
        <f t="shared" si="7"/>
        <v>0.251</v>
      </c>
      <c r="I34" s="3">
        <f t="shared" si="8"/>
        <v>4.2184873949579829E-2</v>
      </c>
      <c r="N34" s="2">
        <f t="shared" si="4"/>
        <v>2.0666666666666669</v>
      </c>
    </row>
    <row r="35" spans="1:14" x14ac:dyDescent="0.4">
      <c r="A35" s="2">
        <f t="shared" si="5"/>
        <v>128</v>
      </c>
      <c r="B35" s="2">
        <v>-59</v>
      </c>
      <c r="C35" s="2">
        <f t="shared" si="0"/>
        <v>1.8319327731092436E-2</v>
      </c>
      <c r="D35" s="7">
        <f t="shared" si="1"/>
        <v>2.0666666666666669</v>
      </c>
      <c r="E35" s="2">
        <f t="shared" si="6"/>
        <v>0.10300000000000001</v>
      </c>
      <c r="F35" s="3">
        <f>Table9[[#This Row],[Column2]]/5.95</f>
        <v>1.7310924369747901E-2</v>
      </c>
      <c r="G35" s="7">
        <f t="shared" si="2"/>
        <v>4.5999999999999996</v>
      </c>
      <c r="H35" s="2">
        <f t="shared" si="7"/>
        <v>0.25800000000000001</v>
      </c>
      <c r="I35" s="3">
        <f t="shared" si="8"/>
        <v>4.3361344537815122E-2</v>
      </c>
      <c r="N35" s="2">
        <f t="shared" si="4"/>
        <v>2.1333333333333333</v>
      </c>
    </row>
    <row r="36" spans="1:14" x14ac:dyDescent="0.4">
      <c r="A36" s="2">
        <f t="shared" si="5"/>
        <v>132</v>
      </c>
      <c r="B36" s="2">
        <v>-63</v>
      </c>
      <c r="C36" s="2">
        <f t="shared" si="0"/>
        <v>1.8991596638655461E-2</v>
      </c>
      <c r="D36" s="7">
        <f t="shared" si="1"/>
        <v>2.1333333333333333</v>
      </c>
      <c r="E36" s="2">
        <f t="shared" si="6"/>
        <v>0.109</v>
      </c>
      <c r="F36" s="3">
        <f>Table9[[#This Row],[Column2]]/5.95</f>
        <v>1.8319327731092436E-2</v>
      </c>
      <c r="G36" s="7">
        <f t="shared" si="2"/>
        <v>4.666666666666667</v>
      </c>
      <c r="H36" s="2">
        <f t="shared" si="7"/>
        <v>0.26200000000000001</v>
      </c>
      <c r="I36" s="3">
        <f t="shared" si="8"/>
        <v>4.403361344537815E-2</v>
      </c>
      <c r="N36" s="2">
        <f t="shared" si="4"/>
        <v>2.2000000000000002</v>
      </c>
    </row>
    <row r="37" spans="1:14" x14ac:dyDescent="0.4">
      <c r="A37" s="2">
        <f t="shared" si="5"/>
        <v>136</v>
      </c>
      <c r="B37" s="2">
        <v>-64</v>
      </c>
      <c r="C37" s="2">
        <f t="shared" si="0"/>
        <v>1.9159663865546218E-2</v>
      </c>
      <c r="D37" s="7">
        <f t="shared" si="1"/>
        <v>2.2000000000000002</v>
      </c>
      <c r="E37" s="2">
        <f t="shared" si="6"/>
        <v>0.113</v>
      </c>
      <c r="F37" s="3">
        <f>Table9[[#This Row],[Column2]]/5.95</f>
        <v>1.8991596638655461E-2</v>
      </c>
      <c r="G37" s="7">
        <f t="shared" si="2"/>
        <v>4.7333333333333334</v>
      </c>
      <c r="H37" s="2">
        <f t="shared" si="7"/>
        <v>0.26900000000000002</v>
      </c>
      <c r="I37" s="3">
        <f t="shared" si="8"/>
        <v>4.5210084033613443E-2</v>
      </c>
      <c r="N37" s="2">
        <f t="shared" si="4"/>
        <v>2.2666666666666666</v>
      </c>
    </row>
    <row r="38" spans="1:14" x14ac:dyDescent="0.4">
      <c r="A38" s="2">
        <f t="shared" si="5"/>
        <v>140</v>
      </c>
      <c r="B38" s="2">
        <v>-65</v>
      </c>
      <c r="C38" s="2">
        <f t="shared" si="0"/>
        <v>1.9327731092436976E-2</v>
      </c>
      <c r="D38" s="7">
        <f t="shared" si="1"/>
        <v>2.2666666666666666</v>
      </c>
      <c r="E38" s="2">
        <f t="shared" si="6"/>
        <v>0.114</v>
      </c>
      <c r="F38" s="3">
        <f>Table9[[#This Row],[Column2]]/5.95</f>
        <v>1.9159663865546218E-2</v>
      </c>
      <c r="G38" s="7">
        <f t="shared" si="2"/>
        <v>4.8</v>
      </c>
      <c r="H38" s="2">
        <f t="shared" si="7"/>
        <v>0.27500000000000002</v>
      </c>
      <c r="I38" s="3">
        <f t="shared" si="8"/>
        <v>4.6218487394957986E-2</v>
      </c>
      <c r="N38" s="2">
        <f t="shared" si="4"/>
        <v>2.3333333333333335</v>
      </c>
    </row>
    <row r="39" spans="1:14" x14ac:dyDescent="0.4">
      <c r="A39" s="2">
        <f t="shared" si="5"/>
        <v>144</v>
      </c>
      <c r="B39" s="2">
        <v>-65</v>
      </c>
      <c r="C39" s="2">
        <f t="shared" si="0"/>
        <v>1.9327731092436976E-2</v>
      </c>
      <c r="D39" s="7">
        <f t="shared" si="1"/>
        <v>2.3333333333333335</v>
      </c>
      <c r="E39" s="2">
        <f t="shared" si="6"/>
        <v>0.115</v>
      </c>
      <c r="F39" s="3">
        <f>Table9[[#This Row],[Column2]]/5.95</f>
        <v>1.9327731092436976E-2</v>
      </c>
      <c r="G39" s="7">
        <f t="shared" si="2"/>
        <v>4.8666666666666663</v>
      </c>
      <c r="H39" s="2">
        <f t="shared" si="7"/>
        <v>0.28300000000000003</v>
      </c>
      <c r="I39" s="3">
        <f t="shared" si="8"/>
        <v>4.7563025210084035E-2</v>
      </c>
      <c r="N39" s="2">
        <f t="shared" si="4"/>
        <v>2.4</v>
      </c>
    </row>
    <row r="40" spans="1:14" x14ac:dyDescent="0.4">
      <c r="A40" s="2">
        <f t="shared" si="5"/>
        <v>148</v>
      </c>
      <c r="B40" s="2">
        <v>-69</v>
      </c>
      <c r="C40" s="2">
        <f t="shared" si="0"/>
        <v>0.02</v>
      </c>
      <c r="D40" s="7">
        <f t="shared" si="1"/>
        <v>2.4</v>
      </c>
      <c r="E40" s="2">
        <f t="shared" si="6"/>
        <v>0.115</v>
      </c>
      <c r="F40" s="3">
        <f>Table9[[#This Row],[Column2]]/5.95</f>
        <v>1.9327731092436976E-2</v>
      </c>
      <c r="G40" s="7">
        <f t="shared" si="2"/>
        <v>4.9333333333333336</v>
      </c>
      <c r="H40" s="2">
        <f t="shared" si="7"/>
        <v>0.28999999999999998</v>
      </c>
      <c r="I40" s="3">
        <f t="shared" si="8"/>
        <v>4.8739495798319328E-2</v>
      </c>
      <c r="N40" s="2">
        <f t="shared" si="4"/>
        <v>2.4666666666666668</v>
      </c>
    </row>
    <row r="41" spans="1:14" x14ac:dyDescent="0.4">
      <c r="A41" s="2">
        <f t="shared" si="5"/>
        <v>152</v>
      </c>
      <c r="B41" s="2">
        <v>-76</v>
      </c>
      <c r="C41" s="2">
        <f t="shared" si="0"/>
        <v>2.1176470588235293E-2</v>
      </c>
      <c r="D41" s="7">
        <f t="shared" si="1"/>
        <v>2.4666666666666668</v>
      </c>
      <c r="E41" s="2">
        <f t="shared" si="6"/>
        <v>0.11900000000000001</v>
      </c>
      <c r="F41" s="3">
        <f>Table9[[#This Row],[Column2]]/5.95</f>
        <v>0.02</v>
      </c>
      <c r="G41" s="7">
        <f t="shared" si="2"/>
        <v>5</v>
      </c>
      <c r="H41" s="2">
        <f t="shared" si="7"/>
        <v>0.29699999999999999</v>
      </c>
      <c r="I41" s="3">
        <f t="shared" si="8"/>
        <v>4.9915966386554621E-2</v>
      </c>
      <c r="N41" s="2">
        <f t="shared" si="4"/>
        <v>2.5333333333333332</v>
      </c>
    </row>
    <row r="42" spans="1:14" x14ac:dyDescent="0.4">
      <c r="A42" s="2">
        <f t="shared" si="5"/>
        <v>156</v>
      </c>
      <c r="B42" s="2">
        <v>-79</v>
      </c>
      <c r="C42" s="2">
        <f t="shared" si="0"/>
        <v>2.1680672268907564E-2</v>
      </c>
      <c r="N42" s="2">
        <f t="shared" si="4"/>
        <v>2.6</v>
      </c>
    </row>
    <row r="43" spans="1:14" x14ac:dyDescent="0.4">
      <c r="A43" s="2">
        <f t="shared" si="5"/>
        <v>160</v>
      </c>
      <c r="B43" s="2">
        <v>-80</v>
      </c>
      <c r="C43" s="2">
        <f t="shared" si="0"/>
        <v>2.1848739495798318E-2</v>
      </c>
      <c r="N43" s="2">
        <f t="shared" si="4"/>
        <v>2.6666666666666665</v>
      </c>
    </row>
    <row r="44" spans="1:14" x14ac:dyDescent="0.4">
      <c r="A44" s="2">
        <f t="shared" si="5"/>
        <v>164</v>
      </c>
      <c r="B44" s="2">
        <v>-83</v>
      </c>
      <c r="C44" s="2">
        <f t="shared" si="0"/>
        <v>2.2352941176470589E-2</v>
      </c>
      <c r="N44" s="2">
        <f t="shared" si="4"/>
        <v>2.7333333333333334</v>
      </c>
    </row>
    <row r="45" spans="1:14" x14ac:dyDescent="0.4">
      <c r="A45" s="2">
        <f t="shared" si="5"/>
        <v>168</v>
      </c>
      <c r="B45" s="2">
        <v>-89</v>
      </c>
      <c r="C45" s="2">
        <f t="shared" si="0"/>
        <v>2.3361344537815128E-2</v>
      </c>
      <c r="N45" s="2">
        <f t="shared" si="4"/>
        <v>2.8</v>
      </c>
    </row>
    <row r="46" spans="1:14" x14ac:dyDescent="0.4">
      <c r="A46" s="2">
        <f t="shared" si="5"/>
        <v>172</v>
      </c>
      <c r="B46" s="2">
        <v>-89</v>
      </c>
      <c r="C46" s="2">
        <f t="shared" si="0"/>
        <v>2.3361344537815128E-2</v>
      </c>
      <c r="N46" s="2">
        <f t="shared" si="4"/>
        <v>2.8666666666666667</v>
      </c>
    </row>
    <row r="47" spans="1:14" x14ac:dyDescent="0.4">
      <c r="A47" s="2">
        <f t="shared" si="5"/>
        <v>176</v>
      </c>
      <c r="B47" s="2">
        <v>-92</v>
      </c>
      <c r="C47" s="2">
        <f t="shared" si="0"/>
        <v>2.3865546218487396E-2</v>
      </c>
      <c r="N47" s="2">
        <f t="shared" si="4"/>
        <v>2.9333333333333331</v>
      </c>
    </row>
    <row r="48" spans="1:14" x14ac:dyDescent="0.4">
      <c r="A48" s="2">
        <f t="shared" si="5"/>
        <v>180</v>
      </c>
      <c r="B48" s="2">
        <v>-94</v>
      </c>
      <c r="C48" s="2">
        <f t="shared" si="0"/>
        <v>2.420168067226891E-2</v>
      </c>
      <c r="N48" s="2">
        <f t="shared" si="4"/>
        <v>3</v>
      </c>
    </row>
    <row r="49" spans="1:14" x14ac:dyDescent="0.4">
      <c r="A49" s="2">
        <f t="shared" si="5"/>
        <v>184</v>
      </c>
      <c r="B49" s="2">
        <v>-98</v>
      </c>
      <c r="C49" s="2">
        <f t="shared" si="0"/>
        <v>2.4873949579831932E-2</v>
      </c>
      <c r="N49" s="2">
        <f t="shared" si="4"/>
        <v>3.0666666666666669</v>
      </c>
    </row>
    <row r="50" spans="1:14" x14ac:dyDescent="0.4">
      <c r="A50" s="2">
        <f t="shared" si="5"/>
        <v>188</v>
      </c>
      <c r="B50" s="2">
        <v>-102</v>
      </c>
      <c r="C50" s="2">
        <f t="shared" si="0"/>
        <v>2.5546218487394957E-2</v>
      </c>
      <c r="N50" s="2">
        <f t="shared" si="4"/>
        <v>3.1333333333333333</v>
      </c>
    </row>
    <row r="51" spans="1:14" x14ac:dyDescent="0.4">
      <c r="A51" s="26">
        <f t="shared" si="5"/>
        <v>192</v>
      </c>
      <c r="B51" s="26">
        <v>-104</v>
      </c>
      <c r="C51" s="26">
        <f t="shared" si="0"/>
        <v>2.5882352941176471E-2</v>
      </c>
      <c r="N51" s="2">
        <f t="shared" si="4"/>
        <v>3.2</v>
      </c>
    </row>
    <row r="52" spans="1:14" x14ac:dyDescent="0.4">
      <c r="A52" s="2">
        <f t="shared" si="5"/>
        <v>196</v>
      </c>
      <c r="B52" s="2">
        <v>-110</v>
      </c>
      <c r="C52" s="2">
        <f t="shared" si="0"/>
        <v>2.6890756302521007E-2</v>
      </c>
      <c r="N52" s="2">
        <f t="shared" si="4"/>
        <v>3.2666666666666666</v>
      </c>
    </row>
    <row r="53" spans="1:14" x14ac:dyDescent="0.4">
      <c r="A53" s="2">
        <f t="shared" si="5"/>
        <v>200</v>
      </c>
      <c r="B53" s="2">
        <v>-120</v>
      </c>
      <c r="C53" s="2">
        <f t="shared" si="0"/>
        <v>2.8571428571428574E-2</v>
      </c>
      <c r="N53" s="2">
        <f t="shared" si="4"/>
        <v>3.3333333333333335</v>
      </c>
    </row>
    <row r="54" spans="1:14" x14ac:dyDescent="0.4">
      <c r="A54" s="2">
        <f t="shared" si="5"/>
        <v>204</v>
      </c>
      <c r="B54" s="2">
        <v>-122</v>
      </c>
      <c r="C54" s="2">
        <f t="shared" si="0"/>
        <v>2.8907563025210085E-2</v>
      </c>
      <c r="N54" s="2">
        <f t="shared" si="4"/>
        <v>3.4</v>
      </c>
    </row>
    <row r="55" spans="1:14" x14ac:dyDescent="0.4">
      <c r="A55" s="2">
        <f t="shared" si="5"/>
        <v>208</v>
      </c>
      <c r="B55" s="2">
        <v>-124</v>
      </c>
      <c r="C55" s="2">
        <f t="shared" si="0"/>
        <v>2.9243697478991599E-2</v>
      </c>
      <c r="N55" s="2">
        <f t="shared" si="4"/>
        <v>3.4666666666666668</v>
      </c>
    </row>
    <row r="56" spans="1:14" x14ac:dyDescent="0.4">
      <c r="A56" s="2">
        <f t="shared" si="5"/>
        <v>212</v>
      </c>
      <c r="B56" s="2">
        <v>-129</v>
      </c>
      <c r="C56" s="2">
        <f t="shared" si="0"/>
        <v>3.0084033613445377E-2</v>
      </c>
      <c r="N56" s="2">
        <f t="shared" si="4"/>
        <v>3.5333333333333332</v>
      </c>
    </row>
    <row r="57" spans="1:14" x14ac:dyDescent="0.4">
      <c r="A57" s="2">
        <f t="shared" si="5"/>
        <v>216</v>
      </c>
      <c r="B57" s="2">
        <v>-136</v>
      </c>
      <c r="C57" s="2">
        <f t="shared" si="0"/>
        <v>3.1260504201680674E-2</v>
      </c>
      <c r="N57" s="2">
        <f t="shared" si="4"/>
        <v>3.6</v>
      </c>
    </row>
    <row r="58" spans="1:14" x14ac:dyDescent="0.4">
      <c r="A58" s="2">
        <f t="shared" si="5"/>
        <v>220</v>
      </c>
      <c r="B58" s="2">
        <v>-139</v>
      </c>
      <c r="C58" s="2">
        <f t="shared" si="0"/>
        <v>3.1764705882352938E-2</v>
      </c>
      <c r="N58" s="2">
        <f t="shared" si="4"/>
        <v>3.6666666666666665</v>
      </c>
    </row>
    <row r="59" spans="1:14" x14ac:dyDescent="0.4">
      <c r="A59" s="2">
        <f t="shared" si="5"/>
        <v>224</v>
      </c>
      <c r="B59" s="2">
        <v>-141</v>
      </c>
      <c r="C59" s="2">
        <f t="shared" si="0"/>
        <v>3.2100840336134452E-2</v>
      </c>
      <c r="N59" s="2">
        <f t="shared" si="4"/>
        <v>3.7333333333333334</v>
      </c>
    </row>
    <row r="60" spans="1:14" x14ac:dyDescent="0.4">
      <c r="A60" s="2">
        <f t="shared" si="5"/>
        <v>228</v>
      </c>
      <c r="B60" s="2">
        <v>-144</v>
      </c>
      <c r="C60" s="2">
        <f t="shared" si="0"/>
        <v>3.2605042016806723E-2</v>
      </c>
      <c r="N60" s="2">
        <f t="shared" si="4"/>
        <v>3.8</v>
      </c>
    </row>
    <row r="61" spans="1:14" x14ac:dyDescent="0.4">
      <c r="A61" s="2">
        <f t="shared" si="5"/>
        <v>232</v>
      </c>
      <c r="B61" s="2">
        <v>-147</v>
      </c>
      <c r="C61" s="2">
        <f t="shared" si="0"/>
        <v>3.3109243697478995E-2</v>
      </c>
      <c r="N61" s="2">
        <f t="shared" si="4"/>
        <v>3.8666666666666667</v>
      </c>
    </row>
    <row r="62" spans="1:14" x14ac:dyDescent="0.4">
      <c r="A62" s="2">
        <f t="shared" si="5"/>
        <v>236</v>
      </c>
      <c r="B62" s="2">
        <v>-154</v>
      </c>
      <c r="C62" s="2">
        <f t="shared" si="0"/>
        <v>3.4285714285714287E-2</v>
      </c>
      <c r="N62" s="2">
        <f t="shared" si="4"/>
        <v>3.9333333333333331</v>
      </c>
    </row>
    <row r="63" spans="1:14" x14ac:dyDescent="0.4">
      <c r="A63" s="2">
        <f t="shared" si="5"/>
        <v>240</v>
      </c>
      <c r="B63" s="2">
        <v>-156</v>
      </c>
      <c r="C63" s="2">
        <f t="shared" si="0"/>
        <v>3.4621848739495802E-2</v>
      </c>
      <c r="N63" s="2">
        <f t="shared" si="4"/>
        <v>4</v>
      </c>
    </row>
    <row r="64" spans="1:14" x14ac:dyDescent="0.4">
      <c r="A64" s="2">
        <f t="shared" si="5"/>
        <v>244</v>
      </c>
      <c r="B64" s="2">
        <v>-162</v>
      </c>
      <c r="C64" s="2">
        <f t="shared" si="0"/>
        <v>3.5630252100840337E-2</v>
      </c>
      <c r="N64" s="2">
        <f t="shared" si="4"/>
        <v>4.0666666666666664</v>
      </c>
    </row>
    <row r="65" spans="1:14" x14ac:dyDescent="0.4">
      <c r="A65" s="2">
        <f t="shared" si="5"/>
        <v>248</v>
      </c>
      <c r="B65" s="2">
        <v>-165</v>
      </c>
      <c r="C65" s="2">
        <f t="shared" si="0"/>
        <v>3.6134453781512602E-2</v>
      </c>
      <c r="N65" s="2">
        <f t="shared" si="4"/>
        <v>4.1333333333333337</v>
      </c>
    </row>
    <row r="66" spans="1:14" x14ac:dyDescent="0.4">
      <c r="A66" s="2">
        <f t="shared" si="5"/>
        <v>252</v>
      </c>
      <c r="B66" s="2">
        <v>-169</v>
      </c>
      <c r="C66" s="2">
        <f t="shared" si="0"/>
        <v>3.680672268907563E-2</v>
      </c>
      <c r="N66" s="2">
        <f t="shared" si="4"/>
        <v>4.2</v>
      </c>
    </row>
    <row r="67" spans="1:14" x14ac:dyDescent="0.4">
      <c r="A67" s="2">
        <f t="shared" si="5"/>
        <v>256</v>
      </c>
      <c r="B67" s="2">
        <v>-176</v>
      </c>
      <c r="C67" s="2">
        <f t="shared" si="0"/>
        <v>3.7983193277310923E-2</v>
      </c>
      <c r="N67" s="2">
        <f t="shared" si="4"/>
        <v>4.2666666666666666</v>
      </c>
    </row>
    <row r="68" spans="1:14" x14ac:dyDescent="0.4">
      <c r="A68" s="2">
        <f t="shared" si="5"/>
        <v>260</v>
      </c>
      <c r="B68" s="2">
        <v>-182</v>
      </c>
      <c r="C68" s="2">
        <f t="shared" ref="C68:C88" si="10">(50-B68)*0.001/5.95</f>
        <v>3.8991596638655465E-2</v>
      </c>
      <c r="N68" s="2">
        <f t="shared" ref="N68:N88" si="11">A68/60</f>
        <v>4.333333333333333</v>
      </c>
    </row>
    <row r="69" spans="1:14" x14ac:dyDescent="0.4">
      <c r="A69" s="2">
        <f t="shared" ref="A69:A88" si="12">A68+4</f>
        <v>264</v>
      </c>
      <c r="B69" s="8">
        <v>-191</v>
      </c>
      <c r="C69" s="2">
        <f t="shared" si="10"/>
        <v>4.0504201680672265E-2</v>
      </c>
      <c r="N69" s="2">
        <f t="shared" si="11"/>
        <v>4.4000000000000004</v>
      </c>
    </row>
    <row r="70" spans="1:14" x14ac:dyDescent="0.4">
      <c r="A70" s="2">
        <f t="shared" si="12"/>
        <v>268</v>
      </c>
      <c r="B70" s="2">
        <v>-197</v>
      </c>
      <c r="C70" s="2">
        <f t="shared" si="10"/>
        <v>4.1512605042016808E-2</v>
      </c>
      <c r="N70" s="2">
        <f t="shared" si="11"/>
        <v>4.4666666666666668</v>
      </c>
    </row>
    <row r="71" spans="1:14" x14ac:dyDescent="0.4">
      <c r="A71" s="2">
        <f t="shared" si="12"/>
        <v>272</v>
      </c>
      <c r="B71" s="2">
        <v>-201</v>
      </c>
      <c r="C71" s="2">
        <f t="shared" si="10"/>
        <v>4.2184873949579829E-2</v>
      </c>
      <c r="N71" s="2">
        <f t="shared" si="11"/>
        <v>4.5333333333333332</v>
      </c>
    </row>
    <row r="72" spans="1:14" x14ac:dyDescent="0.4">
      <c r="A72" s="2">
        <f t="shared" si="12"/>
        <v>276</v>
      </c>
      <c r="B72" s="2">
        <v>-208</v>
      </c>
      <c r="C72" s="2">
        <f t="shared" si="10"/>
        <v>4.3361344537815129E-2</v>
      </c>
      <c r="N72" s="2">
        <f t="shared" si="11"/>
        <v>4.5999999999999996</v>
      </c>
    </row>
    <row r="73" spans="1:14" x14ac:dyDescent="0.4">
      <c r="A73" s="2">
        <f t="shared" si="12"/>
        <v>280</v>
      </c>
      <c r="B73" s="2">
        <v>-212</v>
      </c>
      <c r="C73" s="2">
        <f t="shared" si="10"/>
        <v>4.403361344537815E-2</v>
      </c>
      <c r="N73" s="2">
        <f t="shared" si="11"/>
        <v>4.666666666666667</v>
      </c>
    </row>
    <row r="74" spans="1:14" x14ac:dyDescent="0.4">
      <c r="A74" s="2">
        <f t="shared" si="12"/>
        <v>284</v>
      </c>
      <c r="B74" s="2">
        <v>-219</v>
      </c>
      <c r="C74" s="2">
        <f t="shared" si="10"/>
        <v>4.521008403361345E-2</v>
      </c>
      <c r="N74" s="2">
        <f t="shared" si="11"/>
        <v>4.7333333333333334</v>
      </c>
    </row>
    <row r="75" spans="1:14" x14ac:dyDescent="0.4">
      <c r="A75" s="2">
        <f t="shared" si="12"/>
        <v>288</v>
      </c>
      <c r="B75" s="2">
        <v>-225</v>
      </c>
      <c r="C75" s="2">
        <f t="shared" si="10"/>
        <v>4.6218487394957986E-2</v>
      </c>
      <c r="N75" s="2">
        <f t="shared" si="11"/>
        <v>4.8</v>
      </c>
    </row>
    <row r="76" spans="1:14" x14ac:dyDescent="0.4">
      <c r="A76" s="2">
        <f t="shared" si="12"/>
        <v>292</v>
      </c>
      <c r="B76" s="2">
        <v>-233</v>
      </c>
      <c r="C76" s="2">
        <f t="shared" si="10"/>
        <v>4.7563025210084035E-2</v>
      </c>
      <c r="N76" s="2">
        <f t="shared" si="11"/>
        <v>4.8666666666666663</v>
      </c>
    </row>
    <row r="77" spans="1:14" x14ac:dyDescent="0.4">
      <c r="A77" s="2">
        <f t="shared" si="12"/>
        <v>296</v>
      </c>
      <c r="B77" s="2">
        <v>-240</v>
      </c>
      <c r="C77" s="2">
        <f t="shared" si="10"/>
        <v>4.8739495798319321E-2</v>
      </c>
      <c r="N77" s="2">
        <f t="shared" si="11"/>
        <v>4.9333333333333336</v>
      </c>
    </row>
    <row r="78" spans="1:14" x14ac:dyDescent="0.4">
      <c r="A78" s="2">
        <f t="shared" si="12"/>
        <v>300</v>
      </c>
      <c r="B78" s="2">
        <v>-247</v>
      </c>
      <c r="C78" s="2">
        <f t="shared" si="10"/>
        <v>4.9915966386554621E-2</v>
      </c>
      <c r="N78" s="2">
        <f t="shared" si="11"/>
        <v>5</v>
      </c>
    </row>
    <row r="79" spans="1:14" x14ac:dyDescent="0.4">
      <c r="A79" s="2">
        <f t="shared" si="12"/>
        <v>304</v>
      </c>
      <c r="B79" s="2">
        <v>-255</v>
      </c>
      <c r="C79" s="2">
        <f t="shared" si="10"/>
        <v>5.1260504201680671E-2</v>
      </c>
      <c r="N79" s="2">
        <f t="shared" si="11"/>
        <v>5.0666666666666664</v>
      </c>
    </row>
    <row r="80" spans="1:14" x14ac:dyDescent="0.4">
      <c r="A80" s="2">
        <f t="shared" si="12"/>
        <v>308</v>
      </c>
      <c r="B80" s="2">
        <v>-263</v>
      </c>
      <c r="C80" s="2">
        <f t="shared" si="10"/>
        <v>5.260504201680672E-2</v>
      </c>
      <c r="N80" s="2">
        <f t="shared" si="11"/>
        <v>5.1333333333333337</v>
      </c>
    </row>
    <row r="81" spans="1:14" x14ac:dyDescent="0.4">
      <c r="A81" s="2">
        <f t="shared" si="12"/>
        <v>312</v>
      </c>
      <c r="B81" s="2">
        <v>-270</v>
      </c>
      <c r="C81" s="2">
        <f t="shared" si="10"/>
        <v>5.3781512605042013E-2</v>
      </c>
      <c r="N81" s="2">
        <f t="shared" si="11"/>
        <v>5.2</v>
      </c>
    </row>
    <row r="82" spans="1:14" x14ac:dyDescent="0.4">
      <c r="A82" s="2">
        <f t="shared" si="12"/>
        <v>316</v>
      </c>
      <c r="B82" s="2">
        <v>-281</v>
      </c>
      <c r="C82" s="2">
        <f t="shared" si="10"/>
        <v>5.5630252100840334E-2</v>
      </c>
      <c r="N82" s="2">
        <f t="shared" si="11"/>
        <v>5.2666666666666666</v>
      </c>
    </row>
    <row r="83" spans="1:14" x14ac:dyDescent="0.4">
      <c r="A83" s="2">
        <f t="shared" si="12"/>
        <v>320</v>
      </c>
      <c r="B83" s="2">
        <v>-292</v>
      </c>
      <c r="C83" s="2">
        <f t="shared" si="10"/>
        <v>5.7478991596638655E-2</v>
      </c>
      <c r="N83" s="2">
        <f t="shared" si="11"/>
        <v>5.333333333333333</v>
      </c>
    </row>
    <row r="84" spans="1:14" x14ac:dyDescent="0.4">
      <c r="A84" s="2">
        <f t="shared" si="12"/>
        <v>324</v>
      </c>
      <c r="B84" s="2">
        <v>-302</v>
      </c>
      <c r="C84" s="2">
        <f t="shared" si="10"/>
        <v>5.9159663865546212E-2</v>
      </c>
      <c r="N84" s="2">
        <f t="shared" si="11"/>
        <v>5.4</v>
      </c>
    </row>
    <row r="85" spans="1:14" x14ac:dyDescent="0.4">
      <c r="A85" s="2">
        <f t="shared" si="12"/>
        <v>328</v>
      </c>
      <c r="B85" s="2">
        <v>-312</v>
      </c>
      <c r="C85" s="2">
        <f t="shared" si="10"/>
        <v>6.0840336134453776E-2</v>
      </c>
      <c r="N85" s="2">
        <f t="shared" si="11"/>
        <v>5.4666666666666668</v>
      </c>
    </row>
    <row r="86" spans="1:14" x14ac:dyDescent="0.4">
      <c r="A86" s="2">
        <f t="shared" si="12"/>
        <v>332</v>
      </c>
      <c r="B86" s="2">
        <v>-324</v>
      </c>
      <c r="C86" s="2">
        <f t="shared" si="10"/>
        <v>6.2857142857142861E-2</v>
      </c>
      <c r="N86" s="2">
        <f t="shared" si="11"/>
        <v>5.5333333333333332</v>
      </c>
    </row>
    <row r="87" spans="1:14" x14ac:dyDescent="0.4">
      <c r="A87" s="2">
        <f t="shared" si="12"/>
        <v>336</v>
      </c>
      <c r="B87" s="2">
        <v>-333</v>
      </c>
      <c r="C87" s="2">
        <f t="shared" si="10"/>
        <v>6.4369747899159668E-2</v>
      </c>
      <c r="N87" s="2">
        <f t="shared" si="11"/>
        <v>5.6</v>
      </c>
    </row>
    <row r="88" spans="1:14" x14ac:dyDescent="0.4">
      <c r="A88" s="2">
        <f t="shared" si="12"/>
        <v>340</v>
      </c>
      <c r="B88" s="2">
        <v>-362</v>
      </c>
      <c r="C88" s="2">
        <f t="shared" si="10"/>
        <v>6.9243697478991603E-2</v>
      </c>
      <c r="N88" s="2">
        <f t="shared" si="11"/>
        <v>5.666666666666667</v>
      </c>
    </row>
  </sheetData>
  <mergeCells count="1">
    <mergeCell ref="A1:B1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opLeftCell="A32" workbookViewId="0">
      <selection activeCell="E58" sqref="E58"/>
    </sheetView>
  </sheetViews>
  <sheetFormatPr baseColWidth="10" defaultColWidth="9.07421875" defaultRowHeight="14.6" x14ac:dyDescent="0.4"/>
  <cols>
    <col min="1" max="1" width="8.07421875" style="2" bestFit="1" customWidth="1"/>
    <col min="2" max="2" width="14.07421875" style="2" bestFit="1" customWidth="1"/>
    <col min="3" max="3" width="9.07421875" style="2"/>
    <col min="4" max="4" width="11" style="7" customWidth="1"/>
    <col min="5" max="5" width="11" style="2" customWidth="1"/>
    <col min="6" max="6" width="11" style="3" customWidth="1"/>
    <col min="7" max="7" width="11" style="7" customWidth="1"/>
    <col min="8" max="8" width="11" style="2" customWidth="1"/>
    <col min="9" max="9" width="11" style="3" customWidth="1"/>
    <col min="10" max="16384" width="9.07421875" style="2"/>
  </cols>
  <sheetData>
    <row r="1" spans="1:11" x14ac:dyDescent="0.4">
      <c r="A1" s="28" t="s">
        <v>6</v>
      </c>
      <c r="B1" s="28"/>
    </row>
    <row r="2" spans="1:11" x14ac:dyDescent="0.4">
      <c r="A2" s="2" t="s">
        <v>2</v>
      </c>
      <c r="B2" s="2" t="s">
        <v>1</v>
      </c>
      <c r="C2" s="2" t="s">
        <v>20</v>
      </c>
      <c r="D2" s="7" t="s">
        <v>19</v>
      </c>
      <c r="E2" s="2" t="s">
        <v>25</v>
      </c>
      <c r="F2" s="3" t="s">
        <v>26</v>
      </c>
      <c r="G2" s="7" t="s">
        <v>27</v>
      </c>
      <c r="H2" s="2" t="s">
        <v>28</v>
      </c>
      <c r="I2" s="3" t="s">
        <v>29</v>
      </c>
    </row>
    <row r="3" spans="1:11" x14ac:dyDescent="0.4">
      <c r="A3" s="2">
        <v>0</v>
      </c>
      <c r="B3" s="2">
        <v>60</v>
      </c>
      <c r="C3" s="2">
        <f>(60-B3)*0.001/5.95</f>
        <v>0</v>
      </c>
      <c r="D3" s="7" t="s">
        <v>48</v>
      </c>
      <c r="E3" s="2" t="s">
        <v>24</v>
      </c>
      <c r="F3" s="3" t="s">
        <v>20</v>
      </c>
      <c r="G3" s="7" t="s">
        <v>48</v>
      </c>
      <c r="H3" s="2" t="s">
        <v>24</v>
      </c>
      <c r="I3" s="3" t="s">
        <v>20</v>
      </c>
      <c r="K3" s="2">
        <f>A3/60</f>
        <v>0</v>
      </c>
    </row>
    <row r="4" spans="1:11" x14ac:dyDescent="0.4">
      <c r="A4" s="2">
        <f>A3+4</f>
        <v>4</v>
      </c>
      <c r="B4" s="2">
        <v>48</v>
      </c>
      <c r="C4" s="2">
        <f t="shared" ref="C4:C67" si="0">(60-B4)*0.001/5.95</f>
        <v>2.0168067226890756E-3</v>
      </c>
      <c r="D4" s="7">
        <f t="shared" ref="D4:D39" si="1">A3/60</f>
        <v>0</v>
      </c>
      <c r="E4" s="2">
        <f>(60-B3)*0.001</f>
        <v>0</v>
      </c>
      <c r="F4" s="3">
        <f>E4/5.95</f>
        <v>0</v>
      </c>
      <c r="G4" s="7">
        <f t="shared" ref="G4:G38" si="2">A39/60</f>
        <v>2.4</v>
      </c>
      <c r="H4" s="2">
        <f>(60-B39)*0.001</f>
        <v>0.13600000000000001</v>
      </c>
      <c r="I4" s="3">
        <f>H4/5.95</f>
        <v>2.2857142857142857E-2</v>
      </c>
      <c r="K4" s="2">
        <f t="shared" ref="K4:K67" si="3">A4/60</f>
        <v>6.6666666666666666E-2</v>
      </c>
    </row>
    <row r="5" spans="1:11" x14ac:dyDescent="0.4">
      <c r="A5" s="2">
        <f t="shared" ref="A5:A68" si="4">A4+4</f>
        <v>8</v>
      </c>
      <c r="B5" s="2">
        <v>45</v>
      </c>
      <c r="C5" s="2">
        <f t="shared" si="0"/>
        <v>2.5210084033613443E-3</v>
      </c>
      <c r="D5" s="7">
        <f t="shared" si="1"/>
        <v>6.6666666666666666E-2</v>
      </c>
      <c r="E5" s="2">
        <f t="shared" ref="E5:E38" si="5">(60-B4)*0.001</f>
        <v>1.2E-2</v>
      </c>
      <c r="F5" s="3">
        <f t="shared" ref="F5:F39" si="6">E5/5.95</f>
        <v>2.0168067226890756E-3</v>
      </c>
      <c r="G5" s="7">
        <f t="shared" si="2"/>
        <v>2.4666666666666668</v>
      </c>
      <c r="H5" s="2">
        <f t="shared" ref="H5:H38" si="7">(60-B40)*0.001</f>
        <v>0.14000000000000001</v>
      </c>
      <c r="I5" s="3">
        <f t="shared" ref="I5:I38" si="8">H5/5.95</f>
        <v>2.3529411764705885E-2</v>
      </c>
      <c r="K5" s="2">
        <f t="shared" si="3"/>
        <v>0.13333333333333333</v>
      </c>
    </row>
    <row r="6" spans="1:11" x14ac:dyDescent="0.4">
      <c r="A6" s="2">
        <f t="shared" si="4"/>
        <v>12</v>
      </c>
      <c r="B6" s="2">
        <v>42</v>
      </c>
      <c r="C6" s="2">
        <f t="shared" si="0"/>
        <v>3.0252100840336138E-3</v>
      </c>
      <c r="D6" s="7">
        <f t="shared" si="1"/>
        <v>0.13333333333333333</v>
      </c>
      <c r="E6" s="2">
        <f t="shared" si="5"/>
        <v>1.4999999999999999E-2</v>
      </c>
      <c r="F6" s="3">
        <f t="shared" si="6"/>
        <v>2.5210084033613443E-3</v>
      </c>
      <c r="G6" s="7">
        <f t="shared" si="2"/>
        <v>2.5333333333333332</v>
      </c>
      <c r="H6" s="2">
        <f t="shared" si="7"/>
        <v>0.14499999999999999</v>
      </c>
      <c r="I6" s="3">
        <f t="shared" si="8"/>
        <v>2.4369747899159661E-2</v>
      </c>
      <c r="K6" s="2">
        <f t="shared" si="3"/>
        <v>0.2</v>
      </c>
    </row>
    <row r="7" spans="1:11" x14ac:dyDescent="0.4">
      <c r="A7" s="2">
        <f t="shared" si="4"/>
        <v>16</v>
      </c>
      <c r="B7" s="2">
        <v>38</v>
      </c>
      <c r="C7" s="2">
        <f t="shared" si="0"/>
        <v>3.6974789915966383E-3</v>
      </c>
      <c r="D7" s="7">
        <f t="shared" si="1"/>
        <v>0.2</v>
      </c>
      <c r="E7" s="2">
        <f t="shared" si="5"/>
        <v>1.8000000000000002E-2</v>
      </c>
      <c r="F7" s="3">
        <f t="shared" si="6"/>
        <v>3.0252100840336138E-3</v>
      </c>
      <c r="G7" s="7">
        <f t="shared" si="2"/>
        <v>2.6</v>
      </c>
      <c r="H7" s="2">
        <f t="shared" si="7"/>
        <v>0.14699999999999999</v>
      </c>
      <c r="I7" s="3">
        <f t="shared" si="8"/>
        <v>2.4705882352941175E-2</v>
      </c>
      <c r="K7" s="2">
        <f t="shared" si="3"/>
        <v>0.26666666666666666</v>
      </c>
    </row>
    <row r="8" spans="1:11" x14ac:dyDescent="0.4">
      <c r="A8" s="2">
        <f t="shared" si="4"/>
        <v>20</v>
      </c>
      <c r="B8" s="2">
        <v>35</v>
      </c>
      <c r="C8" s="2">
        <f t="shared" si="0"/>
        <v>4.2016806722689074E-3</v>
      </c>
      <c r="D8" s="7">
        <f t="shared" si="1"/>
        <v>0.26666666666666666</v>
      </c>
      <c r="E8" s="2">
        <f t="shared" si="5"/>
        <v>2.1999999999999999E-2</v>
      </c>
      <c r="F8" s="3">
        <f t="shared" si="6"/>
        <v>3.6974789915966383E-3</v>
      </c>
      <c r="G8" s="7">
        <f t="shared" si="2"/>
        <v>2.6666666666666665</v>
      </c>
      <c r="H8" s="2">
        <f t="shared" si="7"/>
        <v>0.14400000000000002</v>
      </c>
      <c r="I8" s="3">
        <f t="shared" si="8"/>
        <v>2.420168067226891E-2</v>
      </c>
      <c r="K8" s="2">
        <f t="shared" si="3"/>
        <v>0.33333333333333331</v>
      </c>
    </row>
    <row r="9" spans="1:11" x14ac:dyDescent="0.4">
      <c r="A9" s="2">
        <f t="shared" si="4"/>
        <v>24</v>
      </c>
      <c r="B9" s="2">
        <v>34</v>
      </c>
      <c r="C9" s="2">
        <f t="shared" si="0"/>
        <v>4.3697478991596645E-3</v>
      </c>
      <c r="D9" s="7">
        <f t="shared" si="1"/>
        <v>0.33333333333333331</v>
      </c>
      <c r="E9" s="2">
        <f t="shared" si="5"/>
        <v>2.5000000000000001E-2</v>
      </c>
      <c r="F9" s="3">
        <f t="shared" si="6"/>
        <v>4.2016806722689074E-3</v>
      </c>
      <c r="G9" s="7">
        <f t="shared" si="2"/>
        <v>2.7333333333333334</v>
      </c>
      <c r="H9" s="2">
        <f t="shared" si="7"/>
        <v>0.157</v>
      </c>
      <c r="I9" s="3">
        <f t="shared" si="8"/>
        <v>2.6386554621848739E-2</v>
      </c>
      <c r="K9" s="2">
        <f t="shared" si="3"/>
        <v>0.4</v>
      </c>
    </row>
    <row r="10" spans="1:11" x14ac:dyDescent="0.4">
      <c r="A10" s="2">
        <f t="shared" si="4"/>
        <v>28</v>
      </c>
      <c r="B10" s="2">
        <v>30</v>
      </c>
      <c r="C10" s="2">
        <f t="shared" si="0"/>
        <v>5.0420168067226885E-3</v>
      </c>
      <c r="D10" s="7">
        <f t="shared" si="1"/>
        <v>0.4</v>
      </c>
      <c r="E10" s="2">
        <f t="shared" si="5"/>
        <v>2.6000000000000002E-2</v>
      </c>
      <c r="F10" s="3">
        <f t="shared" si="6"/>
        <v>4.3697478991596645E-3</v>
      </c>
      <c r="G10" s="7">
        <f t="shared" si="2"/>
        <v>2.8</v>
      </c>
      <c r="H10" s="2">
        <f t="shared" si="7"/>
        <v>0.16300000000000001</v>
      </c>
      <c r="I10" s="3">
        <f t="shared" si="8"/>
        <v>2.7394957983193278E-2</v>
      </c>
      <c r="K10" s="2">
        <f t="shared" si="3"/>
        <v>0.46666666666666667</v>
      </c>
    </row>
    <row r="11" spans="1:11" x14ac:dyDescent="0.4">
      <c r="A11" s="2">
        <f t="shared" si="4"/>
        <v>32</v>
      </c>
      <c r="B11" s="2">
        <v>28</v>
      </c>
      <c r="C11" s="2">
        <f t="shared" si="0"/>
        <v>5.3781512605042018E-3</v>
      </c>
      <c r="D11" s="7">
        <f t="shared" si="1"/>
        <v>0.46666666666666667</v>
      </c>
      <c r="E11" s="2">
        <f t="shared" si="5"/>
        <v>0.03</v>
      </c>
      <c r="F11" s="3">
        <f t="shared" si="6"/>
        <v>5.0420168067226885E-3</v>
      </c>
      <c r="G11" s="7">
        <f t="shared" si="2"/>
        <v>2.8666666666666667</v>
      </c>
      <c r="H11" s="2">
        <f t="shared" si="7"/>
        <v>0.16600000000000001</v>
      </c>
      <c r="I11" s="3">
        <f t="shared" si="8"/>
        <v>2.7899159663865546E-2</v>
      </c>
      <c r="K11" s="2">
        <f t="shared" si="3"/>
        <v>0.53333333333333333</v>
      </c>
    </row>
    <row r="12" spans="1:11" x14ac:dyDescent="0.4">
      <c r="A12" s="2">
        <f t="shared" si="4"/>
        <v>36</v>
      </c>
      <c r="B12" s="2">
        <v>24</v>
      </c>
      <c r="C12" s="2">
        <f t="shared" si="0"/>
        <v>6.0504201680672276E-3</v>
      </c>
      <c r="D12" s="7">
        <f t="shared" si="1"/>
        <v>0.53333333333333333</v>
      </c>
      <c r="E12" s="2">
        <f t="shared" si="5"/>
        <v>3.2000000000000001E-2</v>
      </c>
      <c r="F12" s="3">
        <f t="shared" si="6"/>
        <v>5.3781512605042018E-3</v>
      </c>
      <c r="G12" s="7">
        <f t="shared" si="2"/>
        <v>2.9333333333333331</v>
      </c>
      <c r="H12" s="2">
        <f t="shared" si="7"/>
        <v>0.17</v>
      </c>
      <c r="I12" s="3">
        <f t="shared" si="8"/>
        <v>2.8571428571428574E-2</v>
      </c>
      <c r="K12" s="2">
        <f t="shared" si="3"/>
        <v>0.6</v>
      </c>
    </row>
    <row r="13" spans="1:11" x14ac:dyDescent="0.4">
      <c r="A13" s="2">
        <f t="shared" si="4"/>
        <v>40</v>
      </c>
      <c r="B13" s="2">
        <v>19</v>
      </c>
      <c r="C13" s="2">
        <f t="shared" si="0"/>
        <v>6.8907563025210087E-3</v>
      </c>
      <c r="D13" s="7">
        <f t="shared" si="1"/>
        <v>0.6</v>
      </c>
      <c r="E13" s="2">
        <f t="shared" si="5"/>
        <v>3.6000000000000004E-2</v>
      </c>
      <c r="F13" s="3">
        <f t="shared" si="6"/>
        <v>6.0504201680672276E-3</v>
      </c>
      <c r="G13" s="7">
        <f t="shared" si="2"/>
        <v>3</v>
      </c>
      <c r="H13" s="2">
        <f t="shared" si="7"/>
        <v>0.17500000000000002</v>
      </c>
      <c r="I13" s="3">
        <f t="shared" si="8"/>
        <v>2.9411764705882356E-2</v>
      </c>
      <c r="K13" s="2">
        <f t="shared" si="3"/>
        <v>0.66666666666666663</v>
      </c>
    </row>
    <row r="14" spans="1:11" x14ac:dyDescent="0.4">
      <c r="A14" s="2">
        <f t="shared" si="4"/>
        <v>44</v>
      </c>
      <c r="B14" s="2">
        <v>18</v>
      </c>
      <c r="C14" s="2">
        <f t="shared" si="0"/>
        <v>7.058823529411765E-3</v>
      </c>
      <c r="D14" s="7">
        <f t="shared" si="1"/>
        <v>0.66666666666666663</v>
      </c>
      <c r="E14" s="2">
        <f t="shared" si="5"/>
        <v>4.1000000000000002E-2</v>
      </c>
      <c r="F14" s="3">
        <f t="shared" si="6"/>
        <v>6.8907563025210087E-3</v>
      </c>
      <c r="G14" s="7">
        <f t="shared" si="2"/>
        <v>3.0666666666666669</v>
      </c>
      <c r="H14" s="2">
        <f t="shared" si="7"/>
        <v>0.18</v>
      </c>
      <c r="I14" s="3">
        <f t="shared" si="8"/>
        <v>3.0252100840336131E-2</v>
      </c>
      <c r="K14" s="2">
        <f t="shared" si="3"/>
        <v>0.73333333333333328</v>
      </c>
    </row>
    <row r="15" spans="1:11" x14ac:dyDescent="0.4">
      <c r="A15" s="2">
        <f t="shared" si="4"/>
        <v>48</v>
      </c>
      <c r="B15" s="2">
        <v>14</v>
      </c>
      <c r="C15" s="2">
        <f t="shared" si="0"/>
        <v>7.7310924369747899E-3</v>
      </c>
      <c r="D15" s="7">
        <f t="shared" si="1"/>
        <v>0.73333333333333328</v>
      </c>
      <c r="E15" s="2">
        <f t="shared" si="5"/>
        <v>4.2000000000000003E-2</v>
      </c>
      <c r="F15" s="3">
        <f t="shared" si="6"/>
        <v>7.058823529411765E-3</v>
      </c>
      <c r="G15" s="7">
        <f t="shared" si="2"/>
        <v>3.1333333333333333</v>
      </c>
      <c r="H15" s="2">
        <f t="shared" si="7"/>
        <v>0.186</v>
      </c>
      <c r="I15" s="3">
        <f t="shared" si="8"/>
        <v>3.1260504201680674E-2</v>
      </c>
      <c r="K15" s="2">
        <f t="shared" si="3"/>
        <v>0.8</v>
      </c>
    </row>
    <row r="16" spans="1:11" x14ac:dyDescent="0.4">
      <c r="A16" s="2">
        <f t="shared" si="4"/>
        <v>52</v>
      </c>
      <c r="B16" s="2">
        <v>8</v>
      </c>
      <c r="C16" s="2">
        <f t="shared" si="0"/>
        <v>8.7394957983193289E-3</v>
      </c>
      <c r="D16" s="7">
        <f t="shared" si="1"/>
        <v>0.8</v>
      </c>
      <c r="E16" s="2">
        <f t="shared" si="5"/>
        <v>4.5999999999999999E-2</v>
      </c>
      <c r="F16" s="3">
        <f t="shared" si="6"/>
        <v>7.7310924369747899E-3</v>
      </c>
      <c r="G16" s="7">
        <f t="shared" si="2"/>
        <v>3.2</v>
      </c>
      <c r="H16" s="2">
        <f t="shared" si="7"/>
        <v>0.191</v>
      </c>
      <c r="I16" s="3">
        <f t="shared" si="8"/>
        <v>3.2100840336134452E-2</v>
      </c>
      <c r="K16" s="2">
        <f t="shared" si="3"/>
        <v>0.8666666666666667</v>
      </c>
    </row>
    <row r="17" spans="1:11" x14ac:dyDescent="0.4">
      <c r="A17" s="2">
        <f t="shared" si="4"/>
        <v>56</v>
      </c>
      <c r="B17" s="2">
        <v>5</v>
      </c>
      <c r="C17" s="2">
        <f t="shared" si="0"/>
        <v>9.2436974789915968E-3</v>
      </c>
      <c r="D17" s="7">
        <f t="shared" si="1"/>
        <v>0.8666666666666667</v>
      </c>
      <c r="E17" s="2">
        <f t="shared" si="5"/>
        <v>5.2000000000000005E-2</v>
      </c>
      <c r="F17" s="3">
        <f t="shared" si="6"/>
        <v>8.7394957983193289E-3</v>
      </c>
      <c r="G17" s="7">
        <f t="shared" si="2"/>
        <v>3.2666666666666666</v>
      </c>
      <c r="H17" s="2">
        <f t="shared" si="7"/>
        <v>0.19900000000000001</v>
      </c>
      <c r="I17" s="3">
        <f t="shared" si="8"/>
        <v>3.3445378151260502E-2</v>
      </c>
      <c r="K17" s="2">
        <f t="shared" si="3"/>
        <v>0.93333333333333335</v>
      </c>
    </row>
    <row r="18" spans="1:11" x14ac:dyDescent="0.4">
      <c r="A18" s="2">
        <f t="shared" si="4"/>
        <v>60</v>
      </c>
      <c r="B18" s="2">
        <v>0</v>
      </c>
      <c r="C18" s="2">
        <f t="shared" si="0"/>
        <v>1.0084033613445377E-2</v>
      </c>
      <c r="D18" s="7">
        <f t="shared" si="1"/>
        <v>0.93333333333333335</v>
      </c>
      <c r="E18" s="2">
        <f t="shared" si="5"/>
        <v>5.5E-2</v>
      </c>
      <c r="F18" s="3">
        <f t="shared" si="6"/>
        <v>9.2436974789915968E-3</v>
      </c>
      <c r="G18" s="7">
        <f t="shared" si="2"/>
        <v>3.3333333333333335</v>
      </c>
      <c r="H18" s="2">
        <f t="shared" si="7"/>
        <v>0.20200000000000001</v>
      </c>
      <c r="I18" s="3">
        <f t="shared" si="8"/>
        <v>3.3949579831932773E-2</v>
      </c>
      <c r="K18" s="2">
        <f t="shared" si="3"/>
        <v>1</v>
      </c>
    </row>
    <row r="19" spans="1:11" x14ac:dyDescent="0.4">
      <c r="A19" s="2">
        <f t="shared" si="4"/>
        <v>64</v>
      </c>
      <c r="B19" s="2">
        <v>-5</v>
      </c>
      <c r="C19" s="2">
        <f t="shared" si="0"/>
        <v>1.0924369747899159E-2</v>
      </c>
      <c r="D19" s="7">
        <f t="shared" si="1"/>
        <v>1</v>
      </c>
      <c r="E19" s="2">
        <f t="shared" si="5"/>
        <v>0.06</v>
      </c>
      <c r="F19" s="3">
        <f t="shared" si="6"/>
        <v>1.0084033613445377E-2</v>
      </c>
      <c r="G19" s="7">
        <f t="shared" si="2"/>
        <v>3.4</v>
      </c>
      <c r="H19" s="2">
        <f t="shared" si="7"/>
        <v>0.20800000000000002</v>
      </c>
      <c r="I19" s="3">
        <f t="shared" si="8"/>
        <v>3.4957983193277316E-2</v>
      </c>
      <c r="K19" s="2">
        <f t="shared" si="3"/>
        <v>1.0666666666666667</v>
      </c>
    </row>
    <row r="20" spans="1:11" x14ac:dyDescent="0.4">
      <c r="A20" s="2">
        <f t="shared" si="4"/>
        <v>68</v>
      </c>
      <c r="B20" s="2">
        <v>-8</v>
      </c>
      <c r="C20" s="2">
        <f t="shared" si="0"/>
        <v>1.1428571428571429E-2</v>
      </c>
      <c r="D20" s="7">
        <f t="shared" si="1"/>
        <v>1.0666666666666667</v>
      </c>
      <c r="E20" s="2">
        <f t="shared" si="5"/>
        <v>6.5000000000000002E-2</v>
      </c>
      <c r="F20" s="3">
        <f t="shared" si="6"/>
        <v>1.0924369747899159E-2</v>
      </c>
      <c r="G20" s="7">
        <f t="shared" si="2"/>
        <v>3.4666666666666668</v>
      </c>
      <c r="H20" s="2">
        <f t="shared" si="7"/>
        <v>0.21199999999999999</v>
      </c>
      <c r="I20" s="3">
        <f t="shared" si="8"/>
        <v>3.5630252100840337E-2</v>
      </c>
      <c r="K20" s="2">
        <f t="shared" si="3"/>
        <v>1.1333333333333333</v>
      </c>
    </row>
    <row r="21" spans="1:11" x14ac:dyDescent="0.4">
      <c r="A21" s="2">
        <f t="shared" si="4"/>
        <v>72</v>
      </c>
      <c r="B21" s="2">
        <v>-15</v>
      </c>
      <c r="C21" s="2">
        <f t="shared" si="0"/>
        <v>1.2605042016806721E-2</v>
      </c>
      <c r="D21" s="7">
        <f t="shared" si="1"/>
        <v>1.1333333333333333</v>
      </c>
      <c r="E21" s="2">
        <f t="shared" si="5"/>
        <v>6.8000000000000005E-2</v>
      </c>
      <c r="F21" s="3">
        <f t="shared" si="6"/>
        <v>1.1428571428571429E-2</v>
      </c>
      <c r="G21" s="7">
        <f t="shared" si="2"/>
        <v>3.5333333333333332</v>
      </c>
      <c r="H21" s="2">
        <f t="shared" si="7"/>
        <v>0.217</v>
      </c>
      <c r="I21" s="3">
        <f t="shared" si="8"/>
        <v>3.6470588235294116E-2</v>
      </c>
      <c r="K21" s="2">
        <f t="shared" si="3"/>
        <v>1.2</v>
      </c>
    </row>
    <row r="22" spans="1:11" x14ac:dyDescent="0.4">
      <c r="A22" s="2">
        <f t="shared" si="4"/>
        <v>76</v>
      </c>
      <c r="B22" s="2">
        <v>-17</v>
      </c>
      <c r="C22" s="2">
        <f t="shared" si="0"/>
        <v>1.2941176470588235E-2</v>
      </c>
      <c r="D22" s="7">
        <f t="shared" si="1"/>
        <v>1.2</v>
      </c>
      <c r="E22" s="2">
        <f t="shared" si="5"/>
        <v>7.4999999999999997E-2</v>
      </c>
      <c r="F22" s="3">
        <f t="shared" si="6"/>
        <v>1.2605042016806721E-2</v>
      </c>
      <c r="G22" s="7">
        <f t="shared" si="2"/>
        <v>3.6</v>
      </c>
      <c r="H22" s="2">
        <f t="shared" si="7"/>
        <v>0.223</v>
      </c>
      <c r="I22" s="3">
        <f t="shared" si="8"/>
        <v>3.7478991596638658E-2</v>
      </c>
      <c r="K22" s="2">
        <f t="shared" si="3"/>
        <v>1.2666666666666666</v>
      </c>
    </row>
    <row r="23" spans="1:11" x14ac:dyDescent="0.4">
      <c r="A23" s="2">
        <f t="shared" si="4"/>
        <v>80</v>
      </c>
      <c r="B23" s="2">
        <v>-18</v>
      </c>
      <c r="C23" s="2">
        <f t="shared" si="0"/>
        <v>1.3109243697478991E-2</v>
      </c>
      <c r="D23" s="7">
        <f t="shared" si="1"/>
        <v>1.2666666666666666</v>
      </c>
      <c r="E23" s="2">
        <f t="shared" si="5"/>
        <v>7.6999999999999999E-2</v>
      </c>
      <c r="F23" s="3">
        <f t="shared" si="6"/>
        <v>1.2941176470588235E-2</v>
      </c>
      <c r="G23" s="7">
        <f t="shared" si="2"/>
        <v>3.6666666666666665</v>
      </c>
      <c r="H23" s="2">
        <f t="shared" si="7"/>
        <v>0.23100000000000001</v>
      </c>
      <c r="I23" s="3">
        <f t="shared" si="8"/>
        <v>3.8823529411764708E-2</v>
      </c>
      <c r="K23" s="2">
        <f t="shared" si="3"/>
        <v>1.3333333333333333</v>
      </c>
    </row>
    <row r="24" spans="1:11" x14ac:dyDescent="0.4">
      <c r="A24" s="2">
        <f t="shared" si="4"/>
        <v>84</v>
      </c>
      <c r="B24" s="2">
        <v>-25</v>
      </c>
      <c r="C24" s="2">
        <f t="shared" si="0"/>
        <v>1.4285714285714287E-2</v>
      </c>
      <c r="D24" s="7">
        <f t="shared" si="1"/>
        <v>1.3333333333333333</v>
      </c>
      <c r="E24" s="2">
        <f t="shared" si="5"/>
        <v>7.8E-2</v>
      </c>
      <c r="F24" s="3">
        <f t="shared" si="6"/>
        <v>1.3109243697478991E-2</v>
      </c>
      <c r="G24" s="7">
        <f t="shared" si="2"/>
        <v>3.7333333333333334</v>
      </c>
      <c r="H24" s="2">
        <f t="shared" si="7"/>
        <v>0.23900000000000002</v>
      </c>
      <c r="I24" s="3">
        <f t="shared" si="8"/>
        <v>4.0168067226890758E-2</v>
      </c>
      <c r="K24" s="2">
        <f t="shared" si="3"/>
        <v>1.4</v>
      </c>
    </row>
    <row r="25" spans="1:11" x14ac:dyDescent="0.4">
      <c r="A25" s="2">
        <f t="shared" si="4"/>
        <v>88</v>
      </c>
      <c r="B25" s="2">
        <v>-26</v>
      </c>
      <c r="C25" s="2">
        <f t="shared" si="0"/>
        <v>1.4453781512605042E-2</v>
      </c>
      <c r="D25" s="7">
        <f t="shared" si="1"/>
        <v>1.4</v>
      </c>
      <c r="E25" s="2">
        <f t="shared" si="5"/>
        <v>8.5000000000000006E-2</v>
      </c>
      <c r="F25" s="3">
        <f t="shared" si="6"/>
        <v>1.4285714285714287E-2</v>
      </c>
      <c r="G25" s="7">
        <f t="shared" si="2"/>
        <v>3.8</v>
      </c>
      <c r="H25" s="2">
        <f t="shared" si="7"/>
        <v>0.25</v>
      </c>
      <c r="I25" s="3">
        <f t="shared" si="8"/>
        <v>4.2016806722689072E-2</v>
      </c>
      <c r="K25" s="2">
        <f t="shared" si="3"/>
        <v>1.4666666666666666</v>
      </c>
    </row>
    <row r="26" spans="1:11" x14ac:dyDescent="0.4">
      <c r="A26" s="26">
        <f t="shared" si="4"/>
        <v>92</v>
      </c>
      <c r="B26" s="26">
        <v>-27</v>
      </c>
      <c r="C26" s="26">
        <f t="shared" si="0"/>
        <v>1.4621848739495799E-2</v>
      </c>
      <c r="D26" s="7">
        <f t="shared" si="1"/>
        <v>1.4666666666666666</v>
      </c>
      <c r="E26" s="2">
        <f t="shared" si="5"/>
        <v>8.6000000000000007E-2</v>
      </c>
      <c r="F26" s="3">
        <f t="shared" si="6"/>
        <v>1.4453781512605042E-2</v>
      </c>
      <c r="G26" s="7">
        <f t="shared" si="2"/>
        <v>3.8666666666666667</v>
      </c>
      <c r="H26" s="2">
        <f t="shared" si="7"/>
        <v>0.252</v>
      </c>
      <c r="I26" s="3">
        <f t="shared" si="8"/>
        <v>4.2352941176470586E-2</v>
      </c>
      <c r="K26" s="2">
        <f t="shared" si="3"/>
        <v>1.5333333333333334</v>
      </c>
    </row>
    <row r="27" spans="1:11" x14ac:dyDescent="0.4">
      <c r="A27" s="2">
        <f t="shared" si="4"/>
        <v>96</v>
      </c>
      <c r="B27" s="2">
        <v>-30</v>
      </c>
      <c r="C27" s="2">
        <f t="shared" si="0"/>
        <v>1.5126050420168066E-2</v>
      </c>
      <c r="D27" s="7">
        <f t="shared" si="1"/>
        <v>1.5333333333333334</v>
      </c>
      <c r="E27" s="2">
        <f t="shared" si="5"/>
        <v>8.7000000000000008E-2</v>
      </c>
      <c r="F27" s="3">
        <f t="shared" si="6"/>
        <v>1.4621848739495799E-2</v>
      </c>
      <c r="G27" s="7">
        <f t="shared" si="2"/>
        <v>3.9333333333333331</v>
      </c>
      <c r="H27" s="2">
        <f t="shared" si="7"/>
        <v>0.25900000000000001</v>
      </c>
      <c r="I27" s="3">
        <f t="shared" si="8"/>
        <v>4.3529411764705879E-2</v>
      </c>
      <c r="K27" s="2">
        <f t="shared" si="3"/>
        <v>1.6</v>
      </c>
    </row>
    <row r="28" spans="1:11" x14ac:dyDescent="0.4">
      <c r="A28" s="2">
        <f t="shared" si="4"/>
        <v>100</v>
      </c>
      <c r="B28" s="2">
        <v>-33</v>
      </c>
      <c r="C28" s="2">
        <f t="shared" si="0"/>
        <v>1.5630252100840337E-2</v>
      </c>
      <c r="D28" s="7">
        <f t="shared" si="1"/>
        <v>1.6</v>
      </c>
      <c r="E28" s="2">
        <f t="shared" si="5"/>
        <v>0.09</v>
      </c>
      <c r="F28" s="3">
        <f t="shared" si="6"/>
        <v>1.5126050420168066E-2</v>
      </c>
      <c r="G28" s="7">
        <f t="shared" si="2"/>
        <v>4</v>
      </c>
      <c r="H28" s="2">
        <f t="shared" si="7"/>
        <v>0.26500000000000001</v>
      </c>
      <c r="I28" s="3">
        <f t="shared" si="8"/>
        <v>4.4537815126050422E-2</v>
      </c>
      <c r="K28" s="2">
        <f t="shared" si="3"/>
        <v>1.6666666666666667</v>
      </c>
    </row>
    <row r="29" spans="1:11" x14ac:dyDescent="0.4">
      <c r="A29" s="2">
        <f t="shared" si="4"/>
        <v>104</v>
      </c>
      <c r="B29" s="2">
        <v>-37</v>
      </c>
      <c r="C29" s="2">
        <f t="shared" si="0"/>
        <v>1.6302521008403362E-2</v>
      </c>
      <c r="D29" s="7">
        <f t="shared" si="1"/>
        <v>1.6666666666666667</v>
      </c>
      <c r="E29" s="2">
        <f t="shared" si="5"/>
        <v>9.2999999999999999E-2</v>
      </c>
      <c r="F29" s="3">
        <f t="shared" si="6"/>
        <v>1.5630252100840337E-2</v>
      </c>
      <c r="G29" s="7">
        <f t="shared" si="2"/>
        <v>4.0666666666666664</v>
      </c>
      <c r="H29" s="2">
        <f t="shared" si="7"/>
        <v>0.27300000000000002</v>
      </c>
      <c r="I29" s="3">
        <f t="shared" si="8"/>
        <v>4.5882352941176471E-2</v>
      </c>
      <c r="K29" s="2">
        <f t="shared" si="3"/>
        <v>1.7333333333333334</v>
      </c>
    </row>
    <row r="30" spans="1:11" x14ac:dyDescent="0.4">
      <c r="A30" s="2">
        <f t="shared" si="4"/>
        <v>108</v>
      </c>
      <c r="B30" s="2">
        <v>-40</v>
      </c>
      <c r="C30" s="2">
        <f t="shared" si="0"/>
        <v>1.680672268907563E-2</v>
      </c>
      <c r="D30" s="7">
        <f t="shared" si="1"/>
        <v>1.7333333333333334</v>
      </c>
      <c r="E30" s="2">
        <f t="shared" si="5"/>
        <v>9.7000000000000003E-2</v>
      </c>
      <c r="F30" s="3">
        <f t="shared" si="6"/>
        <v>1.6302521008403362E-2</v>
      </c>
      <c r="G30" s="7">
        <f t="shared" si="2"/>
        <v>4.1333333333333337</v>
      </c>
      <c r="H30" s="2">
        <f t="shared" si="7"/>
        <v>0.28100000000000003</v>
      </c>
      <c r="I30" s="3">
        <f t="shared" si="8"/>
        <v>4.7226890756302521E-2</v>
      </c>
      <c r="K30" s="2">
        <f t="shared" si="3"/>
        <v>1.8</v>
      </c>
    </row>
    <row r="31" spans="1:11" x14ac:dyDescent="0.4">
      <c r="A31" s="2">
        <f t="shared" si="4"/>
        <v>112</v>
      </c>
      <c r="B31" s="2">
        <v>-44</v>
      </c>
      <c r="C31" s="2">
        <f t="shared" si="0"/>
        <v>1.7478991596638658E-2</v>
      </c>
      <c r="D31" s="7">
        <f t="shared" si="1"/>
        <v>1.8</v>
      </c>
      <c r="E31" s="2">
        <f t="shared" si="5"/>
        <v>0.1</v>
      </c>
      <c r="F31" s="3">
        <f t="shared" si="6"/>
        <v>1.680672268907563E-2</v>
      </c>
      <c r="G31" s="7">
        <f t="shared" si="2"/>
        <v>4.2</v>
      </c>
      <c r="H31" s="2">
        <f t="shared" si="7"/>
        <v>0.28800000000000003</v>
      </c>
      <c r="I31" s="3">
        <f t="shared" si="8"/>
        <v>4.8403361344537821E-2</v>
      </c>
      <c r="K31" s="2">
        <f t="shared" si="3"/>
        <v>1.8666666666666667</v>
      </c>
    </row>
    <row r="32" spans="1:11" x14ac:dyDescent="0.4">
      <c r="A32" s="2">
        <f t="shared" si="4"/>
        <v>116</v>
      </c>
      <c r="B32" s="2">
        <v>-47</v>
      </c>
      <c r="C32" s="2">
        <f t="shared" si="0"/>
        <v>1.7983193277310922E-2</v>
      </c>
      <c r="D32" s="7">
        <f t="shared" si="1"/>
        <v>1.8666666666666667</v>
      </c>
      <c r="E32" s="2">
        <f t="shared" si="5"/>
        <v>0.10400000000000001</v>
      </c>
      <c r="F32" s="3">
        <f t="shared" si="6"/>
        <v>1.7478991596638658E-2</v>
      </c>
      <c r="G32" s="7">
        <f t="shared" si="2"/>
        <v>4.2666666666666666</v>
      </c>
      <c r="H32" s="2">
        <f t="shared" si="7"/>
        <v>0.29699999999999999</v>
      </c>
      <c r="I32" s="3">
        <f t="shared" si="8"/>
        <v>4.9915966386554621E-2</v>
      </c>
      <c r="K32" s="2">
        <f t="shared" si="3"/>
        <v>1.9333333333333333</v>
      </c>
    </row>
    <row r="33" spans="1:11" x14ac:dyDescent="0.4">
      <c r="A33" s="2">
        <f t="shared" si="4"/>
        <v>120</v>
      </c>
      <c r="B33" s="2">
        <v>-52</v>
      </c>
      <c r="C33" s="2">
        <f t="shared" si="0"/>
        <v>1.8823529411764704E-2</v>
      </c>
      <c r="D33" s="7">
        <f t="shared" si="1"/>
        <v>1.9333333333333333</v>
      </c>
      <c r="E33" s="2">
        <f t="shared" si="5"/>
        <v>0.107</v>
      </c>
      <c r="F33" s="3">
        <f t="shared" si="6"/>
        <v>1.7983193277310922E-2</v>
      </c>
      <c r="G33" s="7">
        <f t="shared" si="2"/>
        <v>4.333333333333333</v>
      </c>
      <c r="H33" s="2">
        <f t="shared" si="7"/>
        <v>0.308</v>
      </c>
      <c r="I33" s="3">
        <f t="shared" si="8"/>
        <v>5.1764705882352942E-2</v>
      </c>
      <c r="K33" s="2">
        <f t="shared" si="3"/>
        <v>2</v>
      </c>
    </row>
    <row r="34" spans="1:11" x14ac:dyDescent="0.4">
      <c r="A34" s="2">
        <f t="shared" si="4"/>
        <v>124</v>
      </c>
      <c r="B34" s="2">
        <v>-56</v>
      </c>
      <c r="C34" s="2">
        <f t="shared" si="0"/>
        <v>1.9495798319327733E-2</v>
      </c>
      <c r="D34" s="7">
        <f t="shared" si="1"/>
        <v>2</v>
      </c>
      <c r="E34" s="2">
        <f t="shared" si="5"/>
        <v>0.112</v>
      </c>
      <c r="F34" s="3">
        <f t="shared" si="6"/>
        <v>1.8823529411764704E-2</v>
      </c>
      <c r="G34" s="7">
        <f t="shared" si="2"/>
        <v>4.4000000000000004</v>
      </c>
      <c r="H34" s="2">
        <f t="shared" si="7"/>
        <v>0.32</v>
      </c>
      <c r="I34" s="3">
        <f t="shared" si="8"/>
        <v>5.3781512605042013E-2</v>
      </c>
      <c r="K34" s="2">
        <f t="shared" si="3"/>
        <v>2.0666666666666669</v>
      </c>
    </row>
    <row r="35" spans="1:11" x14ac:dyDescent="0.4">
      <c r="A35" s="2">
        <f t="shared" si="4"/>
        <v>128</v>
      </c>
      <c r="B35" s="2">
        <v>-60</v>
      </c>
      <c r="C35" s="2">
        <f t="shared" si="0"/>
        <v>2.0168067226890754E-2</v>
      </c>
      <c r="D35" s="7">
        <f t="shared" si="1"/>
        <v>2.0666666666666669</v>
      </c>
      <c r="E35" s="2">
        <f t="shared" si="5"/>
        <v>0.11600000000000001</v>
      </c>
      <c r="F35" s="3">
        <f t="shared" si="6"/>
        <v>1.9495798319327733E-2</v>
      </c>
      <c r="G35" s="7">
        <f t="shared" si="2"/>
        <v>4.4666666666666668</v>
      </c>
      <c r="H35" s="2">
        <f t="shared" si="7"/>
        <v>0.33500000000000002</v>
      </c>
      <c r="I35" s="3">
        <f t="shared" si="8"/>
        <v>5.6302521008403363E-2</v>
      </c>
      <c r="K35" s="2">
        <f t="shared" si="3"/>
        <v>2.1333333333333333</v>
      </c>
    </row>
    <row r="36" spans="1:11" x14ac:dyDescent="0.4">
      <c r="A36" s="2">
        <f t="shared" si="4"/>
        <v>132</v>
      </c>
      <c r="B36" s="2">
        <v>-65</v>
      </c>
      <c r="C36" s="2">
        <f t="shared" si="0"/>
        <v>2.1008403361344536E-2</v>
      </c>
      <c r="D36" s="7">
        <f t="shared" si="1"/>
        <v>2.1333333333333333</v>
      </c>
      <c r="E36" s="2">
        <f t="shared" si="5"/>
        <v>0.12</v>
      </c>
      <c r="F36" s="3">
        <f t="shared" si="6"/>
        <v>2.0168067226890754E-2</v>
      </c>
      <c r="G36" s="7">
        <f t="shared" si="2"/>
        <v>4.5333333333333332</v>
      </c>
      <c r="H36" s="2">
        <f t="shared" si="7"/>
        <v>0.35499999999999998</v>
      </c>
      <c r="I36" s="3">
        <f t="shared" si="8"/>
        <v>5.9663865546218484E-2</v>
      </c>
      <c r="K36" s="2">
        <f t="shared" si="3"/>
        <v>2.2000000000000002</v>
      </c>
    </row>
    <row r="37" spans="1:11" x14ac:dyDescent="0.4">
      <c r="A37" s="2">
        <f t="shared" si="4"/>
        <v>136</v>
      </c>
      <c r="B37" s="2">
        <v>-69</v>
      </c>
      <c r="C37" s="2">
        <f t="shared" si="0"/>
        <v>2.1680672268907564E-2</v>
      </c>
      <c r="D37" s="7">
        <f t="shared" si="1"/>
        <v>2.2000000000000002</v>
      </c>
      <c r="E37" s="2">
        <f t="shared" si="5"/>
        <v>0.125</v>
      </c>
      <c r="F37" s="3">
        <f t="shared" si="6"/>
        <v>2.1008403361344536E-2</v>
      </c>
      <c r="G37" s="7">
        <f t="shared" si="2"/>
        <v>4.5999999999999996</v>
      </c>
      <c r="H37" s="2">
        <f t="shared" si="7"/>
        <v>0.37</v>
      </c>
      <c r="I37" s="3">
        <f t="shared" si="8"/>
        <v>6.2184873949579826E-2</v>
      </c>
      <c r="K37" s="2">
        <f t="shared" si="3"/>
        <v>2.2666666666666666</v>
      </c>
    </row>
    <row r="38" spans="1:11" x14ac:dyDescent="0.4">
      <c r="A38" s="2">
        <f t="shared" si="4"/>
        <v>140</v>
      </c>
      <c r="B38" s="2">
        <v>-73</v>
      </c>
      <c r="C38" s="2">
        <f t="shared" si="0"/>
        <v>2.2352941176470589E-2</v>
      </c>
      <c r="D38" s="7">
        <f t="shared" si="1"/>
        <v>2.2666666666666666</v>
      </c>
      <c r="E38" s="2">
        <f t="shared" si="5"/>
        <v>0.129</v>
      </c>
      <c r="F38" s="3">
        <f t="shared" si="6"/>
        <v>2.1680672268907564E-2</v>
      </c>
      <c r="G38" s="7">
        <f t="shared" si="2"/>
        <v>4.666666666666667</v>
      </c>
      <c r="H38" s="2">
        <f t="shared" si="7"/>
        <v>0.378</v>
      </c>
      <c r="I38" s="3">
        <f t="shared" si="8"/>
        <v>6.3529411764705876E-2</v>
      </c>
      <c r="K38" s="2">
        <f t="shared" si="3"/>
        <v>2.3333333333333335</v>
      </c>
    </row>
    <row r="39" spans="1:11" x14ac:dyDescent="0.4">
      <c r="A39" s="2">
        <f t="shared" si="4"/>
        <v>144</v>
      </c>
      <c r="B39" s="2">
        <v>-76</v>
      </c>
      <c r="C39" s="2">
        <f t="shared" si="0"/>
        <v>2.2857142857142857E-2</v>
      </c>
      <c r="D39" s="7">
        <f t="shared" si="1"/>
        <v>2.3333333333333335</v>
      </c>
      <c r="E39" s="2">
        <f>60-B38</f>
        <v>133</v>
      </c>
      <c r="F39" s="3">
        <f t="shared" si="6"/>
        <v>22.352941176470587</v>
      </c>
      <c r="K39" s="2">
        <f t="shared" si="3"/>
        <v>2.4</v>
      </c>
    </row>
    <row r="40" spans="1:11" x14ac:dyDescent="0.4">
      <c r="A40" s="2">
        <f t="shared" si="4"/>
        <v>148</v>
      </c>
      <c r="B40" s="2">
        <v>-80</v>
      </c>
      <c r="C40" s="2">
        <f t="shared" si="0"/>
        <v>2.3529411764705885E-2</v>
      </c>
      <c r="K40" s="2">
        <f t="shared" si="3"/>
        <v>2.4666666666666668</v>
      </c>
    </row>
    <row r="41" spans="1:11" x14ac:dyDescent="0.4">
      <c r="A41" s="2">
        <f t="shared" si="4"/>
        <v>152</v>
      </c>
      <c r="B41" s="2">
        <v>-85</v>
      </c>
      <c r="C41" s="2">
        <f t="shared" si="0"/>
        <v>2.4369747899159661E-2</v>
      </c>
      <c r="K41" s="2">
        <f t="shared" si="3"/>
        <v>2.5333333333333332</v>
      </c>
    </row>
    <row r="42" spans="1:11" x14ac:dyDescent="0.4">
      <c r="A42" s="26">
        <f t="shared" si="4"/>
        <v>156</v>
      </c>
      <c r="B42" s="26">
        <v>-87</v>
      </c>
      <c r="C42" s="26">
        <f t="shared" si="0"/>
        <v>2.4705882352941175E-2</v>
      </c>
      <c r="K42" s="2">
        <f t="shared" si="3"/>
        <v>2.6</v>
      </c>
    </row>
    <row r="43" spans="1:11" x14ac:dyDescent="0.4">
      <c r="A43" s="2">
        <f t="shared" si="4"/>
        <v>160</v>
      </c>
      <c r="B43" s="2">
        <v>-84</v>
      </c>
      <c r="C43" s="2">
        <f t="shared" si="0"/>
        <v>2.420168067226891E-2</v>
      </c>
      <c r="K43" s="2">
        <f t="shared" si="3"/>
        <v>2.6666666666666665</v>
      </c>
    </row>
    <row r="44" spans="1:11" x14ac:dyDescent="0.4">
      <c r="A44" s="2">
        <f t="shared" si="4"/>
        <v>164</v>
      </c>
      <c r="B44" s="2">
        <v>-97</v>
      </c>
      <c r="C44" s="2">
        <f t="shared" si="0"/>
        <v>2.6386554621848739E-2</v>
      </c>
      <c r="K44" s="2">
        <f t="shared" si="3"/>
        <v>2.7333333333333334</v>
      </c>
    </row>
    <row r="45" spans="1:11" x14ac:dyDescent="0.4">
      <c r="A45" s="2">
        <f t="shared" si="4"/>
        <v>168</v>
      </c>
      <c r="B45" s="2">
        <v>-103</v>
      </c>
      <c r="C45" s="2">
        <f t="shared" si="0"/>
        <v>2.7394957983193278E-2</v>
      </c>
      <c r="K45" s="2">
        <f t="shared" si="3"/>
        <v>2.8</v>
      </c>
    </row>
    <row r="46" spans="1:11" x14ac:dyDescent="0.4">
      <c r="A46" s="2">
        <f t="shared" si="4"/>
        <v>172</v>
      </c>
      <c r="B46" s="2">
        <v>-106</v>
      </c>
      <c r="C46" s="2">
        <f t="shared" si="0"/>
        <v>2.7899159663865546E-2</v>
      </c>
      <c r="K46" s="2">
        <f t="shared" si="3"/>
        <v>2.8666666666666667</v>
      </c>
    </row>
    <row r="47" spans="1:11" x14ac:dyDescent="0.4">
      <c r="A47" s="2">
        <f t="shared" si="4"/>
        <v>176</v>
      </c>
      <c r="B47" s="2">
        <v>-110</v>
      </c>
      <c r="C47" s="2">
        <f t="shared" si="0"/>
        <v>2.8571428571428574E-2</v>
      </c>
      <c r="K47" s="2">
        <f t="shared" si="3"/>
        <v>2.9333333333333331</v>
      </c>
    </row>
    <row r="48" spans="1:11" x14ac:dyDescent="0.4">
      <c r="A48" s="2">
        <f t="shared" si="4"/>
        <v>180</v>
      </c>
      <c r="B48" s="2">
        <v>-115</v>
      </c>
      <c r="C48" s="2">
        <f t="shared" si="0"/>
        <v>2.9411764705882356E-2</v>
      </c>
      <c r="K48" s="2">
        <f t="shared" si="3"/>
        <v>3</v>
      </c>
    </row>
    <row r="49" spans="1:11" x14ac:dyDescent="0.4">
      <c r="A49" s="2">
        <f t="shared" si="4"/>
        <v>184</v>
      </c>
      <c r="B49" s="2">
        <v>-120</v>
      </c>
      <c r="C49" s="2">
        <f t="shared" si="0"/>
        <v>3.0252100840336131E-2</v>
      </c>
      <c r="K49" s="2">
        <f t="shared" si="3"/>
        <v>3.0666666666666669</v>
      </c>
    </row>
    <row r="50" spans="1:11" x14ac:dyDescent="0.4">
      <c r="A50" s="2">
        <f t="shared" si="4"/>
        <v>188</v>
      </c>
      <c r="B50" s="2">
        <v>-126</v>
      </c>
      <c r="C50" s="2">
        <f t="shared" si="0"/>
        <v>3.1260504201680674E-2</v>
      </c>
      <c r="K50" s="2">
        <f t="shared" si="3"/>
        <v>3.1333333333333333</v>
      </c>
    </row>
    <row r="51" spans="1:11" x14ac:dyDescent="0.4">
      <c r="A51" s="2">
        <f t="shared" si="4"/>
        <v>192</v>
      </c>
      <c r="B51" s="2">
        <v>-131</v>
      </c>
      <c r="C51" s="2">
        <f t="shared" si="0"/>
        <v>3.2100840336134452E-2</v>
      </c>
      <c r="K51" s="2">
        <f t="shared" si="3"/>
        <v>3.2</v>
      </c>
    </row>
    <row r="52" spans="1:11" x14ac:dyDescent="0.4">
      <c r="A52" s="2">
        <f t="shared" si="4"/>
        <v>196</v>
      </c>
      <c r="B52" s="2">
        <v>-139</v>
      </c>
      <c r="C52" s="2">
        <f t="shared" si="0"/>
        <v>3.3445378151260502E-2</v>
      </c>
      <c r="K52" s="2">
        <f t="shared" si="3"/>
        <v>3.2666666666666666</v>
      </c>
    </row>
    <row r="53" spans="1:11" x14ac:dyDescent="0.4">
      <c r="A53" s="2">
        <f t="shared" si="4"/>
        <v>200</v>
      </c>
      <c r="B53" s="2">
        <v>-142</v>
      </c>
      <c r="C53" s="2">
        <f t="shared" si="0"/>
        <v>3.3949579831932773E-2</v>
      </c>
      <c r="K53" s="2">
        <f t="shared" si="3"/>
        <v>3.3333333333333335</v>
      </c>
    </row>
    <row r="54" spans="1:11" x14ac:dyDescent="0.4">
      <c r="A54" s="2">
        <f t="shared" si="4"/>
        <v>204</v>
      </c>
      <c r="B54" s="2">
        <v>-148</v>
      </c>
      <c r="C54" s="2">
        <f t="shared" si="0"/>
        <v>3.4957983193277316E-2</v>
      </c>
      <c r="K54" s="2">
        <f t="shared" si="3"/>
        <v>3.4</v>
      </c>
    </row>
    <row r="55" spans="1:11" x14ac:dyDescent="0.4">
      <c r="A55" s="2">
        <f t="shared" si="4"/>
        <v>208</v>
      </c>
      <c r="B55" s="2">
        <v>-152</v>
      </c>
      <c r="C55" s="2">
        <f t="shared" si="0"/>
        <v>3.5630252100840337E-2</v>
      </c>
      <c r="K55" s="2">
        <f t="shared" si="3"/>
        <v>3.4666666666666668</v>
      </c>
    </row>
    <row r="56" spans="1:11" x14ac:dyDescent="0.4">
      <c r="A56" s="2">
        <f t="shared" si="4"/>
        <v>212</v>
      </c>
      <c r="B56" s="2">
        <v>-157</v>
      </c>
      <c r="C56" s="2">
        <f t="shared" si="0"/>
        <v>3.6470588235294116E-2</v>
      </c>
      <c r="K56" s="2">
        <f t="shared" si="3"/>
        <v>3.5333333333333332</v>
      </c>
    </row>
    <row r="57" spans="1:11" x14ac:dyDescent="0.4">
      <c r="A57" s="2">
        <f t="shared" si="4"/>
        <v>216</v>
      </c>
      <c r="B57" s="2">
        <v>-163</v>
      </c>
      <c r="C57" s="2">
        <f t="shared" si="0"/>
        <v>3.7478991596638658E-2</v>
      </c>
      <c r="K57" s="2">
        <f t="shared" si="3"/>
        <v>3.6</v>
      </c>
    </row>
    <row r="58" spans="1:11" x14ac:dyDescent="0.4">
      <c r="A58" s="2">
        <f t="shared" si="4"/>
        <v>220</v>
      </c>
      <c r="B58" s="2">
        <v>-171</v>
      </c>
      <c r="C58" s="2">
        <f t="shared" si="0"/>
        <v>3.8823529411764708E-2</v>
      </c>
      <c r="K58" s="2">
        <f t="shared" si="3"/>
        <v>3.6666666666666665</v>
      </c>
    </row>
    <row r="59" spans="1:11" x14ac:dyDescent="0.4">
      <c r="A59" s="2">
        <f t="shared" si="4"/>
        <v>224</v>
      </c>
      <c r="B59" s="2">
        <v>-179</v>
      </c>
      <c r="C59" s="2">
        <f t="shared" si="0"/>
        <v>4.0168067226890758E-2</v>
      </c>
      <c r="K59" s="2">
        <f t="shared" si="3"/>
        <v>3.7333333333333334</v>
      </c>
    </row>
    <row r="60" spans="1:11" x14ac:dyDescent="0.4">
      <c r="A60" s="2">
        <f t="shared" si="4"/>
        <v>228</v>
      </c>
      <c r="B60" s="2">
        <v>-190</v>
      </c>
      <c r="C60" s="2">
        <f t="shared" si="0"/>
        <v>4.2016806722689072E-2</v>
      </c>
      <c r="K60" s="2">
        <f t="shared" si="3"/>
        <v>3.8</v>
      </c>
    </row>
    <row r="61" spans="1:11" x14ac:dyDescent="0.4">
      <c r="A61" s="2">
        <f t="shared" si="4"/>
        <v>232</v>
      </c>
      <c r="B61" s="2">
        <v>-192</v>
      </c>
      <c r="C61" s="2">
        <f t="shared" si="0"/>
        <v>4.2352941176470586E-2</v>
      </c>
      <c r="K61" s="2">
        <f t="shared" si="3"/>
        <v>3.8666666666666667</v>
      </c>
    </row>
    <row r="62" spans="1:11" x14ac:dyDescent="0.4">
      <c r="A62" s="2">
        <f t="shared" si="4"/>
        <v>236</v>
      </c>
      <c r="B62" s="2">
        <v>-199</v>
      </c>
      <c r="C62" s="2">
        <f t="shared" si="0"/>
        <v>4.3529411764705879E-2</v>
      </c>
      <c r="K62" s="2">
        <f t="shared" si="3"/>
        <v>3.9333333333333331</v>
      </c>
    </row>
    <row r="63" spans="1:11" x14ac:dyDescent="0.4">
      <c r="A63" s="2">
        <f t="shared" si="4"/>
        <v>240</v>
      </c>
      <c r="B63" s="2">
        <v>-205</v>
      </c>
      <c r="C63" s="2">
        <f t="shared" si="0"/>
        <v>4.4537815126050422E-2</v>
      </c>
      <c r="K63" s="2">
        <f t="shared" si="3"/>
        <v>4</v>
      </c>
    </row>
    <row r="64" spans="1:11" x14ac:dyDescent="0.4">
      <c r="A64" s="2">
        <f t="shared" si="4"/>
        <v>244</v>
      </c>
      <c r="B64" s="2">
        <v>-213</v>
      </c>
      <c r="C64" s="2">
        <f t="shared" si="0"/>
        <v>4.5882352941176471E-2</v>
      </c>
      <c r="K64" s="2">
        <f t="shared" si="3"/>
        <v>4.0666666666666664</v>
      </c>
    </row>
    <row r="65" spans="1:11" x14ac:dyDescent="0.4">
      <c r="A65" s="2">
        <f t="shared" si="4"/>
        <v>248</v>
      </c>
      <c r="B65" s="2">
        <v>-221</v>
      </c>
      <c r="C65" s="2">
        <f t="shared" si="0"/>
        <v>4.7226890756302521E-2</v>
      </c>
      <c r="K65" s="2">
        <f t="shared" si="3"/>
        <v>4.1333333333333337</v>
      </c>
    </row>
    <row r="66" spans="1:11" x14ac:dyDescent="0.4">
      <c r="A66" s="2">
        <f t="shared" si="4"/>
        <v>252</v>
      </c>
      <c r="B66" s="2">
        <v>-228</v>
      </c>
      <c r="C66" s="2">
        <f t="shared" si="0"/>
        <v>4.8403361344537821E-2</v>
      </c>
      <c r="K66" s="2">
        <f t="shared" si="3"/>
        <v>4.2</v>
      </c>
    </row>
    <row r="67" spans="1:11" x14ac:dyDescent="0.4">
      <c r="A67" s="2">
        <f t="shared" si="4"/>
        <v>256</v>
      </c>
      <c r="B67" s="2">
        <v>-237</v>
      </c>
      <c r="C67" s="2">
        <f t="shared" si="0"/>
        <v>4.9915966386554621E-2</v>
      </c>
      <c r="K67" s="2">
        <f t="shared" si="3"/>
        <v>4.2666666666666666</v>
      </c>
    </row>
    <row r="68" spans="1:11" x14ac:dyDescent="0.4">
      <c r="A68" s="2">
        <f t="shared" si="4"/>
        <v>260</v>
      </c>
      <c r="B68" s="2">
        <v>-248</v>
      </c>
      <c r="C68" s="2">
        <f t="shared" ref="C68:C73" si="9">(60-B68)*0.001/5.95</f>
        <v>5.1764705882352942E-2</v>
      </c>
      <c r="K68" s="2">
        <f t="shared" ref="K68:K73" si="10">A68/60</f>
        <v>4.333333333333333</v>
      </c>
    </row>
    <row r="69" spans="1:11" x14ac:dyDescent="0.4">
      <c r="A69" s="2">
        <f t="shared" ref="A69:A73" si="11">A68+4</f>
        <v>264</v>
      </c>
      <c r="B69" s="2">
        <v>-260</v>
      </c>
      <c r="C69" s="2">
        <f t="shared" si="9"/>
        <v>5.3781512605042013E-2</v>
      </c>
      <c r="K69" s="2">
        <f t="shared" si="10"/>
        <v>4.4000000000000004</v>
      </c>
    </row>
    <row r="70" spans="1:11" x14ac:dyDescent="0.4">
      <c r="A70" s="2">
        <f t="shared" si="11"/>
        <v>268</v>
      </c>
      <c r="B70" s="2">
        <v>-275</v>
      </c>
      <c r="C70" s="2">
        <f t="shared" si="9"/>
        <v>5.6302521008403363E-2</v>
      </c>
      <c r="K70" s="2">
        <f t="shared" si="10"/>
        <v>4.4666666666666668</v>
      </c>
    </row>
    <row r="71" spans="1:11" x14ac:dyDescent="0.4">
      <c r="A71" s="2">
        <f t="shared" si="11"/>
        <v>272</v>
      </c>
      <c r="B71" s="2">
        <v>-295</v>
      </c>
      <c r="C71" s="2">
        <f t="shared" si="9"/>
        <v>5.9663865546218484E-2</v>
      </c>
      <c r="K71" s="2">
        <f t="shared" si="10"/>
        <v>4.5333333333333332</v>
      </c>
    </row>
    <row r="72" spans="1:11" x14ac:dyDescent="0.4">
      <c r="A72" s="2">
        <f t="shared" si="11"/>
        <v>276</v>
      </c>
      <c r="B72" s="2">
        <v>-310</v>
      </c>
      <c r="C72" s="2">
        <f t="shared" si="9"/>
        <v>6.2184873949579826E-2</v>
      </c>
      <c r="K72" s="2">
        <f t="shared" si="10"/>
        <v>4.5999999999999996</v>
      </c>
    </row>
    <row r="73" spans="1:11" x14ac:dyDescent="0.4">
      <c r="A73" s="2">
        <f t="shared" si="11"/>
        <v>280</v>
      </c>
      <c r="B73" s="2">
        <v>-318</v>
      </c>
      <c r="C73" s="2">
        <f t="shared" si="9"/>
        <v>6.3529411764705876E-2</v>
      </c>
      <c r="K73" s="2">
        <f t="shared" si="10"/>
        <v>4.666666666666667</v>
      </c>
    </row>
  </sheetData>
  <mergeCells count="1">
    <mergeCell ref="A1:B1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B27" sqref="B27"/>
    </sheetView>
  </sheetViews>
  <sheetFormatPr baseColWidth="10" defaultColWidth="9.07421875" defaultRowHeight="14.6" x14ac:dyDescent="0.4"/>
  <cols>
    <col min="1" max="1" width="9.07421875" style="2"/>
    <col min="2" max="2" width="12" style="2" bestFit="1" customWidth="1"/>
    <col min="3" max="3" width="16.4609375" style="2" bestFit="1" customWidth="1"/>
    <col min="4" max="4" width="7" style="2" bestFit="1" customWidth="1"/>
    <col min="5" max="6" width="9.07421875" style="2"/>
    <col min="7" max="7" width="15.69140625" style="2" bestFit="1" customWidth="1"/>
    <col min="8" max="16384" width="9.07421875" style="2"/>
  </cols>
  <sheetData>
    <row r="1" spans="1:13" ht="16.3" x14ac:dyDescent="0.4">
      <c r="A1" s="2" t="s">
        <v>51</v>
      </c>
      <c r="B1" s="2" t="s">
        <v>13</v>
      </c>
      <c r="C1" s="2" t="s">
        <v>52</v>
      </c>
      <c r="D1" s="2" t="s">
        <v>53</v>
      </c>
      <c r="E1" s="2" t="s">
        <v>54</v>
      </c>
      <c r="G1" s="2" t="s">
        <v>55</v>
      </c>
      <c r="H1" s="2" t="s">
        <v>56</v>
      </c>
      <c r="I1" s="2" t="s">
        <v>57</v>
      </c>
    </row>
    <row r="2" spans="1:13" x14ac:dyDescent="0.4">
      <c r="A2" s="2">
        <v>1</v>
      </c>
      <c r="B2" s="2">
        <v>125.5267632</v>
      </c>
      <c r="C2" s="2">
        <v>925</v>
      </c>
      <c r="D2" s="2">
        <v>1.4E-3</v>
      </c>
      <c r="E2" s="2">
        <v>36</v>
      </c>
      <c r="G2" s="2">
        <f>C2+273.15</f>
        <v>1198.1500000000001</v>
      </c>
      <c r="H2" s="2">
        <f>1/G2</f>
        <v>8.3462003922714183E-4</v>
      </c>
      <c r="I2" s="2">
        <f>LN(D2)</f>
        <v>-6.5712830423609239</v>
      </c>
      <c r="M2" s="2">
        <f>LN(0.0005)</f>
        <v>-7.6009024595420822</v>
      </c>
    </row>
    <row r="3" spans="1:13" x14ac:dyDescent="0.4">
      <c r="A3" s="2">
        <v>2</v>
      </c>
      <c r="B3" s="2">
        <v>125.5267632</v>
      </c>
      <c r="C3" s="2">
        <v>950</v>
      </c>
      <c r="D3" s="2">
        <v>7.6E-3</v>
      </c>
      <c r="E3" s="2">
        <v>8.3330000000000002</v>
      </c>
      <c r="G3" s="2">
        <f t="shared" ref="G3:G6" si="0">C3+273.15</f>
        <v>1223.1500000000001</v>
      </c>
      <c r="H3" s="2">
        <f t="shared" ref="H3:H6" si="1">1/G3</f>
        <v>8.1756121489596524E-4</v>
      </c>
      <c r="I3" s="2">
        <f t="shared" ref="I3:I6" si="2">LN(D3)</f>
        <v>-4.8796070316898517</v>
      </c>
      <c r="M3" s="2">
        <f>LN(0.0008)</f>
        <v>-7.1308988302963465</v>
      </c>
    </row>
    <row r="4" spans="1:13" x14ac:dyDescent="0.4">
      <c r="A4" s="2">
        <v>3</v>
      </c>
      <c r="B4" s="2">
        <v>125.5267632</v>
      </c>
      <c r="C4" s="2">
        <v>975</v>
      </c>
      <c r="D4" s="2">
        <v>1.5299999999999999E-2</v>
      </c>
      <c r="E4" s="2">
        <v>3.73</v>
      </c>
      <c r="G4" s="2">
        <f t="shared" si="0"/>
        <v>1248.1500000000001</v>
      </c>
      <c r="H4" s="2">
        <f t="shared" si="1"/>
        <v>8.011857549172775E-4</v>
      </c>
      <c r="I4" s="2">
        <f t="shared" si="2"/>
        <v>-4.1799024505837474</v>
      </c>
    </row>
    <row r="5" spans="1:13" x14ac:dyDescent="0.4">
      <c r="A5" s="2">
        <v>4</v>
      </c>
      <c r="B5" s="2">
        <v>108.8094139</v>
      </c>
      <c r="C5" s="2">
        <v>975</v>
      </c>
      <c r="D5" s="2">
        <v>7.7999999999999996E-3</v>
      </c>
      <c r="E5" s="2">
        <v>5</v>
      </c>
      <c r="G5" s="2">
        <f t="shared" si="0"/>
        <v>1248.1500000000001</v>
      </c>
      <c r="H5" s="2">
        <f t="shared" si="1"/>
        <v>8.011857549172775E-4</v>
      </c>
      <c r="I5" s="2">
        <f t="shared" si="2"/>
        <v>-4.853631545286591</v>
      </c>
    </row>
    <row r="6" spans="1:13" x14ac:dyDescent="0.4">
      <c r="A6" s="2">
        <v>5</v>
      </c>
      <c r="B6" s="2">
        <v>100.51358639999999</v>
      </c>
      <c r="C6" s="2">
        <v>975</v>
      </c>
      <c r="D6" s="2">
        <v>9.7999999999999997E-3</v>
      </c>
      <c r="E6" s="2">
        <v>4.6669999999999998</v>
      </c>
      <c r="G6" s="2">
        <f t="shared" si="0"/>
        <v>1248.1500000000001</v>
      </c>
      <c r="H6" s="2">
        <f t="shared" si="1"/>
        <v>8.011857549172775E-4</v>
      </c>
      <c r="I6" s="2">
        <f t="shared" si="2"/>
        <v>-4.6253728933056104</v>
      </c>
    </row>
    <row r="10" spans="1:13" x14ac:dyDescent="0.4">
      <c r="B10" s="2" t="s">
        <v>58</v>
      </c>
      <c r="C10" s="2" t="s">
        <v>59</v>
      </c>
    </row>
    <row r="11" spans="1:13" x14ac:dyDescent="0.4">
      <c r="B11" s="2">
        <f>LOG(B4)</f>
        <v>2.0987363303662607</v>
      </c>
      <c r="C11" s="2">
        <f>LOG(D2)</f>
        <v>-2.8538719643217618</v>
      </c>
    </row>
    <row r="12" spans="1:13" x14ac:dyDescent="0.4">
      <c r="B12" s="2">
        <f t="shared" ref="B12:B13" si="3">LOG(B5)</f>
        <v>2.0366664709867854</v>
      </c>
      <c r="C12" s="2">
        <f t="shared" ref="C12:C13" si="4">LOG(D3)</f>
        <v>-2.1191864077192086</v>
      </c>
    </row>
    <row r="13" spans="1:13" x14ac:dyDescent="0.4">
      <c r="B13" s="2">
        <f t="shared" si="3"/>
        <v>2.0022247692166708</v>
      </c>
      <c r="C13" s="2">
        <f t="shared" si="4"/>
        <v>-1.8153085691824011</v>
      </c>
    </row>
    <row r="24" spans="2:3" x14ac:dyDescent="0.4">
      <c r="B24" s="2" t="s">
        <v>60</v>
      </c>
      <c r="C24" s="2" t="s">
        <v>61</v>
      </c>
    </row>
    <row r="25" spans="2:3" x14ac:dyDescent="0.4">
      <c r="B25" s="2">
        <f>E4</f>
        <v>3.73</v>
      </c>
      <c r="C25" s="2">
        <f>B11</f>
        <v>2.0987363303662607</v>
      </c>
    </row>
    <row r="26" spans="2:3" x14ac:dyDescent="0.4">
      <c r="B26" s="2">
        <f t="shared" ref="B26:B27" si="5">E5</f>
        <v>5</v>
      </c>
      <c r="C26" s="2">
        <f t="shared" ref="C26:C27" si="6">B12</f>
        <v>2.0366664709867854</v>
      </c>
    </row>
    <row r="27" spans="2:3" x14ac:dyDescent="0.4">
      <c r="B27" s="2">
        <f t="shared" si="5"/>
        <v>4.6669999999999998</v>
      </c>
      <c r="C27" s="2">
        <f t="shared" si="6"/>
        <v>2.0022247692166708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F29" sqref="F29"/>
    </sheetView>
  </sheetViews>
  <sheetFormatPr baseColWidth="10" defaultColWidth="8.84375" defaultRowHeight="14.6" x14ac:dyDescent="0.4"/>
  <cols>
    <col min="1" max="1" width="10.4609375" style="1" customWidth="1"/>
    <col min="2" max="2" width="12" style="1" bestFit="1" customWidth="1"/>
    <col min="3" max="3" width="15" style="1" bestFit="1" customWidth="1"/>
    <col min="4" max="4" width="10.4609375" style="1" customWidth="1"/>
    <col min="5" max="5" width="13.3046875" style="1" bestFit="1" customWidth="1"/>
    <col min="6" max="6" width="8.84375" style="1"/>
    <col min="7" max="7" width="13.3046875" style="1" bestFit="1" customWidth="1"/>
    <col min="8" max="16384" width="8.84375" style="1"/>
  </cols>
  <sheetData>
    <row r="1" spans="1:14" x14ac:dyDescent="0.4">
      <c r="A1" s="2" t="s">
        <v>19</v>
      </c>
      <c r="B1" s="2" t="s">
        <v>25</v>
      </c>
      <c r="C1" s="2" t="s">
        <v>26</v>
      </c>
      <c r="D1" s="2" t="s">
        <v>27</v>
      </c>
      <c r="E1" s="2" t="s">
        <v>28</v>
      </c>
    </row>
    <row r="2" spans="1:14" x14ac:dyDescent="0.4">
      <c r="A2" s="2" t="s">
        <v>7</v>
      </c>
      <c r="B2" s="2" t="s">
        <v>13</v>
      </c>
      <c r="C2" s="2" t="s">
        <v>52</v>
      </c>
      <c r="D2" s="2" t="s">
        <v>54</v>
      </c>
      <c r="E2" s="2" t="s">
        <v>62</v>
      </c>
      <c r="G2" s="1" t="s">
        <v>62</v>
      </c>
      <c r="H2" s="1" t="s">
        <v>63</v>
      </c>
    </row>
    <row r="3" spans="1:14" x14ac:dyDescent="0.4">
      <c r="A3" s="2">
        <v>1</v>
      </c>
      <c r="B3" s="2">
        <v>125.5267632</v>
      </c>
      <c r="C3" s="2">
        <v>925</v>
      </c>
      <c r="D3" s="2">
        <v>36</v>
      </c>
      <c r="E3" s="1">
        <f>(C3+273.15)*(20+LOG(D3/60))</f>
        <v>23697.191920647165</v>
      </c>
      <c r="G3" s="1">
        <f>Table2[[#This Row],[Column5]]</f>
        <v>23697.191920647165</v>
      </c>
      <c r="H3" s="1">
        <f>LOG(Table2[[#This Row],[Column2]])</f>
        <v>2.0987363303662607</v>
      </c>
      <c r="M3" s="1">
        <f>G7</f>
        <v>23578.660048008463</v>
      </c>
      <c r="N3" s="1">
        <v>2.0022247692166708</v>
      </c>
    </row>
    <row r="4" spans="1:14" x14ac:dyDescent="0.4">
      <c r="A4" s="2">
        <v>2</v>
      </c>
      <c r="B4" s="2">
        <v>125.5267632</v>
      </c>
      <c r="C4" s="2">
        <v>950</v>
      </c>
      <c r="D4" s="2">
        <v>8.3330000000000002</v>
      </c>
      <c r="E4" s="1">
        <f t="shared" ref="E4:E7" si="0">(C4+273.15)*(20+LOG(D4/60))</f>
        <v>23414.332508273299</v>
      </c>
      <c r="G4" s="1">
        <f>Table2[[#This Row],[Column5]]</f>
        <v>23414.332508273299</v>
      </c>
      <c r="H4" s="1">
        <f>LOG(Table2[[#This Row],[Column2]])</f>
        <v>2.0987363303662607</v>
      </c>
      <c r="M4" s="1">
        <f>G6</f>
        <v>23616.01992774566</v>
      </c>
      <c r="N4" s="1">
        <v>2.0366664709867854</v>
      </c>
    </row>
    <row r="5" spans="1:14" x14ac:dyDescent="0.4">
      <c r="A5" s="2">
        <v>3</v>
      </c>
      <c r="B5" s="2">
        <v>125.5267632</v>
      </c>
      <c r="C5" s="2">
        <v>975</v>
      </c>
      <c r="D5" s="2">
        <v>3.73</v>
      </c>
      <c r="E5" s="1">
        <f t="shared" si="0"/>
        <v>23457.178895255671</v>
      </c>
      <c r="G5" s="1">
        <f>Table2[[#This Row],[Column5]]</f>
        <v>23457.178895255671</v>
      </c>
      <c r="H5" s="1">
        <f>LOG(Table2[[#This Row],[Column2]])</f>
        <v>2.0987363303662607</v>
      </c>
      <c r="M5" s="1">
        <f>G4</f>
        <v>23414.332508273299</v>
      </c>
      <c r="N5" s="1">
        <v>2.0987363303662607</v>
      </c>
    </row>
    <row r="6" spans="1:14" x14ac:dyDescent="0.4">
      <c r="A6" s="2">
        <v>4</v>
      </c>
      <c r="B6" s="2">
        <v>108.8094139</v>
      </c>
      <c r="C6" s="2">
        <v>975</v>
      </c>
      <c r="D6" s="2">
        <v>5</v>
      </c>
      <c r="E6" s="1">
        <f t="shared" si="0"/>
        <v>23616.01992774566</v>
      </c>
      <c r="G6" s="1">
        <f>Table2[[#This Row],[Column5]]</f>
        <v>23616.01992774566</v>
      </c>
      <c r="H6" s="1">
        <f>LOG(Table2[[#This Row],[Column2]])</f>
        <v>2.0366664709867854</v>
      </c>
      <c r="M6" s="1">
        <f>G5</f>
        <v>23457.178895255671</v>
      </c>
      <c r="N6" s="1">
        <v>2.0987363303662607</v>
      </c>
    </row>
    <row r="7" spans="1:14" x14ac:dyDescent="0.4">
      <c r="A7" s="2">
        <v>5</v>
      </c>
      <c r="B7" s="2">
        <v>100.51358639999999</v>
      </c>
      <c r="C7" s="2">
        <v>975</v>
      </c>
      <c r="D7" s="2">
        <v>4.6669999999999998</v>
      </c>
      <c r="E7" s="1">
        <f t="shared" si="0"/>
        <v>23578.660048008463</v>
      </c>
      <c r="G7" s="1">
        <f>Table2[[#This Row],[Column5]]</f>
        <v>23578.660048008463</v>
      </c>
      <c r="H7" s="1">
        <f>LOG(Table2[[#This Row],[Column2]])</f>
        <v>2.0022247692166708</v>
      </c>
      <c r="M7" s="1">
        <f>G3</f>
        <v>23697.191920647165</v>
      </c>
      <c r="N7" s="1">
        <v>2.0987363303662607</v>
      </c>
    </row>
  </sheetData>
  <pageMargins left="0.7" right="0.7" top="0.75" bottom="0.75" header="0.3" footer="0.3"/>
  <pageSetup orientation="portrait" horizontalDpi="4294967293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Test 1</vt:lpstr>
      <vt:lpstr>Test 1 - Table</vt:lpstr>
      <vt:lpstr>Test 2</vt:lpstr>
      <vt:lpstr>Test 3</vt:lpstr>
      <vt:lpstr>Test 4</vt:lpstr>
      <vt:lpstr>Test 5</vt:lpstr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Montiel</dc:creator>
  <cp:lastModifiedBy>Brandon Santos</cp:lastModifiedBy>
  <dcterms:created xsi:type="dcterms:W3CDTF">2016-06-16T14:29:14Z</dcterms:created>
  <dcterms:modified xsi:type="dcterms:W3CDTF">2017-06-11T17:41:39Z</dcterms:modified>
</cp:coreProperties>
</file>